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7520" windowHeight="11145" firstSheet="9" activeTab="12"/>
  </bookViews>
  <sheets>
    <sheet name="IFEA 2011 janvier" sheetId="4" r:id="rId1"/>
    <sheet name="IFEA 2011 février" sheetId="5" r:id="rId2"/>
    <sheet name="IFEA 2011 mars" sheetId="6" r:id="rId3"/>
    <sheet name="IFEA 2011 avril" sheetId="7" r:id="rId4"/>
    <sheet name="IFEA 2011 mai" sheetId="8" r:id="rId5"/>
    <sheet name="IFEA 2011 juin" sheetId="9" r:id="rId6"/>
    <sheet name="IFEA 2011 juillet" sheetId="10" r:id="rId7"/>
    <sheet name="IFEA 2011 août" sheetId="11" r:id="rId8"/>
    <sheet name="IFEA 2011 septembre" sheetId="12" r:id="rId9"/>
    <sheet name="IFEA 2011 octobre " sheetId="13" r:id="rId10"/>
    <sheet name="IFEA 2011 novembre" sheetId="14" r:id="rId11"/>
    <sheet name="IFEA 2011 décembre" sheetId="15" r:id="rId12"/>
    <sheet name="POUR PINAR" sheetId="3" r:id="rId13"/>
  </sheets>
  <calcPr calcId="125725" fullPrecision="0"/>
</workbook>
</file>

<file path=xl/calcChain.xml><?xml version="1.0" encoding="utf-8"?>
<calcChain xmlns="http://schemas.openxmlformats.org/spreadsheetml/2006/main">
  <c r="F33" i="3"/>
  <c r="F35" s="1"/>
  <c r="C33"/>
  <c r="C35" s="1"/>
  <c r="D9" i="15"/>
  <c r="D10"/>
  <c r="I10"/>
  <c r="E18"/>
  <c r="J18"/>
  <c r="E19"/>
  <c r="J19"/>
  <c r="E20"/>
  <c r="J20"/>
  <c r="E21"/>
  <c r="J21"/>
  <c r="E22"/>
  <c r="J22"/>
  <c r="E23"/>
  <c r="J23"/>
  <c r="E24"/>
  <c r="J24"/>
  <c r="E25"/>
  <c r="J25"/>
  <c r="E26"/>
  <c r="J26"/>
  <c r="E27"/>
  <c r="J27"/>
  <c r="E28"/>
  <c r="J28"/>
  <c r="E29"/>
  <c r="J29"/>
  <c r="E30"/>
  <c r="J30"/>
  <c r="E31"/>
  <c r="J31"/>
  <c r="E32"/>
  <c r="J32"/>
  <c r="E33"/>
  <c r="J33"/>
  <c r="E34"/>
  <c r="J34"/>
  <c r="E35"/>
  <c r="J35"/>
  <c r="E36"/>
  <c r="J36"/>
  <c r="E37"/>
  <c r="J37"/>
  <c r="E38"/>
  <c r="J38"/>
  <c r="E39"/>
  <c r="J39"/>
  <c r="E40"/>
  <c r="J40"/>
  <c r="E41"/>
  <c r="J41"/>
  <c r="E42"/>
  <c r="E43"/>
  <c r="J43"/>
  <c r="C44"/>
  <c r="D44"/>
  <c r="E44" s="1"/>
  <c r="H44"/>
  <c r="I44"/>
  <c r="J44"/>
  <c r="E45"/>
  <c r="J45"/>
  <c r="C46"/>
  <c r="D46"/>
  <c r="E46" s="1"/>
  <c r="H46"/>
  <c r="I46"/>
  <c r="J46"/>
  <c r="F51"/>
  <c r="B52"/>
  <c r="F54"/>
  <c r="D9" i="14"/>
  <c r="D10"/>
  <c r="I10"/>
  <c r="E18"/>
  <c r="J18"/>
  <c r="E19"/>
  <c r="J19"/>
  <c r="E20"/>
  <c r="J20"/>
  <c r="E21"/>
  <c r="J21"/>
  <c r="E22"/>
  <c r="J22"/>
  <c r="E23"/>
  <c r="J23"/>
  <c r="E24"/>
  <c r="J24"/>
  <c r="E25"/>
  <c r="J25"/>
  <c r="E26"/>
  <c r="J26"/>
  <c r="E27"/>
  <c r="J27"/>
  <c r="E28"/>
  <c r="J28"/>
  <c r="E29"/>
  <c r="J29"/>
  <c r="E30"/>
  <c r="J30"/>
  <c r="E31"/>
  <c r="J31"/>
  <c r="E32"/>
  <c r="J32"/>
  <c r="E33"/>
  <c r="J33"/>
  <c r="E34"/>
  <c r="J34"/>
  <c r="E35"/>
  <c r="J35"/>
  <c r="E36"/>
  <c r="J36"/>
  <c r="E37"/>
  <c r="J37"/>
  <c r="E38"/>
  <c r="J38"/>
  <c r="E39"/>
  <c r="J39"/>
  <c r="E40"/>
  <c r="J40"/>
  <c r="E41"/>
  <c r="J41"/>
  <c r="E42"/>
  <c r="E43"/>
  <c r="J43"/>
  <c r="C44"/>
  <c r="D44"/>
  <c r="E44"/>
  <c r="H44"/>
  <c r="I44"/>
  <c r="J44" s="1"/>
  <c r="E45"/>
  <c r="J45"/>
  <c r="C46"/>
  <c r="F51" s="1"/>
  <c r="D46"/>
  <c r="E46"/>
  <c r="H46"/>
  <c r="I46"/>
  <c r="J46" s="1"/>
  <c r="B51"/>
  <c r="H51"/>
  <c r="B52"/>
  <c r="B53"/>
  <c r="B55"/>
  <c r="B56" s="1"/>
  <c r="B57"/>
  <c r="D9" i="13"/>
  <c r="D10"/>
  <c r="I10"/>
  <c r="E18"/>
  <c r="J18"/>
  <c r="E19"/>
  <c r="J19"/>
  <c r="E20"/>
  <c r="J20"/>
  <c r="E21"/>
  <c r="J21"/>
  <c r="E22"/>
  <c r="J22"/>
  <c r="E23"/>
  <c r="J23"/>
  <c r="E24"/>
  <c r="J24"/>
  <c r="E25"/>
  <c r="J25"/>
  <c r="E26"/>
  <c r="J26"/>
  <c r="E27"/>
  <c r="J27"/>
  <c r="E28"/>
  <c r="J28"/>
  <c r="E29"/>
  <c r="J29"/>
  <c r="E30"/>
  <c r="J30"/>
  <c r="E31"/>
  <c r="J31"/>
  <c r="E32"/>
  <c r="J32"/>
  <c r="E33"/>
  <c r="J33"/>
  <c r="E34"/>
  <c r="J34"/>
  <c r="E35"/>
  <c r="J35"/>
  <c r="E36"/>
  <c r="J36"/>
  <c r="E37"/>
  <c r="J37"/>
  <c r="E38"/>
  <c r="J38"/>
  <c r="E39"/>
  <c r="J39"/>
  <c r="E40"/>
  <c r="J40"/>
  <c r="E41"/>
  <c r="J41"/>
  <c r="E42"/>
  <c r="E43"/>
  <c r="J43"/>
  <c r="C44"/>
  <c r="D44"/>
  <c r="E44"/>
  <c r="H44"/>
  <c r="I44"/>
  <c r="J44" s="1"/>
  <c r="E45"/>
  <c r="J45"/>
  <c r="C46"/>
  <c r="F51" s="1"/>
  <c r="D46"/>
  <c r="E46"/>
  <c r="H46"/>
  <c r="I46"/>
  <c r="J46" s="1"/>
  <c r="B51"/>
  <c r="H51"/>
  <c r="B52"/>
  <c r="B53"/>
  <c r="B55"/>
  <c r="B57" s="1"/>
  <c r="D9" i="12"/>
  <c r="D10"/>
  <c r="I10"/>
  <c r="E18"/>
  <c r="J18"/>
  <c r="E19"/>
  <c r="J19"/>
  <c r="E20"/>
  <c r="J20"/>
  <c r="E21"/>
  <c r="J21"/>
  <c r="E22"/>
  <c r="J22"/>
  <c r="E23"/>
  <c r="J23"/>
  <c r="E24"/>
  <c r="J24"/>
  <c r="E25"/>
  <c r="J25"/>
  <c r="E26"/>
  <c r="J26"/>
  <c r="E27"/>
  <c r="J27"/>
  <c r="E28"/>
  <c r="J28"/>
  <c r="E29"/>
  <c r="J29"/>
  <c r="E30"/>
  <c r="J30"/>
  <c r="E31"/>
  <c r="J31"/>
  <c r="E32"/>
  <c r="J32"/>
  <c r="E33"/>
  <c r="J33"/>
  <c r="E34"/>
  <c r="J34"/>
  <c r="E35"/>
  <c r="J35"/>
  <c r="E36"/>
  <c r="J36"/>
  <c r="E37"/>
  <c r="J37"/>
  <c r="E38"/>
  <c r="J38"/>
  <c r="E39"/>
  <c r="J39"/>
  <c r="E40"/>
  <c r="J40"/>
  <c r="E41"/>
  <c r="J41"/>
  <c r="E42"/>
  <c r="E43"/>
  <c r="J43"/>
  <c r="C44"/>
  <c r="D44"/>
  <c r="E44"/>
  <c r="H44"/>
  <c r="I44"/>
  <c r="J44" s="1"/>
  <c r="E45"/>
  <c r="J45"/>
  <c r="C46"/>
  <c r="F51" s="1"/>
  <c r="D46"/>
  <c r="E46"/>
  <c r="H46"/>
  <c r="I46"/>
  <c r="J46" s="1"/>
  <c r="B51"/>
  <c r="H51"/>
  <c r="B52"/>
  <c r="B53"/>
  <c r="B55"/>
  <c r="B56" s="1"/>
  <c r="B57"/>
  <c r="D9" i="11"/>
  <c r="D10"/>
  <c r="I10"/>
  <c r="E18"/>
  <c r="J18"/>
  <c r="E19"/>
  <c r="J19"/>
  <c r="E20"/>
  <c r="J20"/>
  <c r="E21"/>
  <c r="J21"/>
  <c r="E22"/>
  <c r="J22"/>
  <c r="E23"/>
  <c r="J23"/>
  <c r="E24"/>
  <c r="J24"/>
  <c r="E25"/>
  <c r="J25"/>
  <c r="E26"/>
  <c r="J26"/>
  <c r="E27"/>
  <c r="J27"/>
  <c r="E28"/>
  <c r="J28"/>
  <c r="E29"/>
  <c r="J29"/>
  <c r="E30"/>
  <c r="J30"/>
  <c r="E31"/>
  <c r="J31"/>
  <c r="E32"/>
  <c r="J32"/>
  <c r="E33"/>
  <c r="J33"/>
  <c r="E34"/>
  <c r="J34"/>
  <c r="E35"/>
  <c r="J35"/>
  <c r="E36"/>
  <c r="J36"/>
  <c r="E37"/>
  <c r="J37"/>
  <c r="E38"/>
  <c r="J38"/>
  <c r="E39"/>
  <c r="J39"/>
  <c r="E40"/>
  <c r="J40"/>
  <c r="E41"/>
  <c r="J41"/>
  <c r="E42"/>
  <c r="E43"/>
  <c r="J43"/>
  <c r="C44"/>
  <c r="D44"/>
  <c r="E44" s="1"/>
  <c r="H44"/>
  <c r="I44"/>
  <c r="J44"/>
  <c r="E45"/>
  <c r="J45"/>
  <c r="C46"/>
  <c r="D46"/>
  <c r="E46" s="1"/>
  <c r="H46"/>
  <c r="I46"/>
  <c r="J46"/>
  <c r="F51"/>
  <c r="B52"/>
  <c r="F54"/>
  <c r="D9" i="10"/>
  <c r="D10"/>
  <c r="I10"/>
  <c r="E18"/>
  <c r="J18"/>
  <c r="E19"/>
  <c r="J19"/>
  <c r="E20"/>
  <c r="J20"/>
  <c r="E21"/>
  <c r="J21"/>
  <c r="E22"/>
  <c r="J22"/>
  <c r="E23"/>
  <c r="J23"/>
  <c r="E24"/>
  <c r="J24"/>
  <c r="E25"/>
  <c r="J25"/>
  <c r="E26"/>
  <c r="J26"/>
  <c r="E27"/>
  <c r="J27"/>
  <c r="E28"/>
  <c r="J28"/>
  <c r="E29"/>
  <c r="J29"/>
  <c r="E30"/>
  <c r="J30"/>
  <c r="E31"/>
  <c r="J31"/>
  <c r="E32"/>
  <c r="J32"/>
  <c r="E33"/>
  <c r="J33"/>
  <c r="E34"/>
  <c r="J34"/>
  <c r="E35"/>
  <c r="J35"/>
  <c r="E36"/>
  <c r="J36"/>
  <c r="E37"/>
  <c r="J37"/>
  <c r="E38"/>
  <c r="J38"/>
  <c r="E39"/>
  <c r="J39"/>
  <c r="E40"/>
  <c r="J40"/>
  <c r="E41"/>
  <c r="J41"/>
  <c r="E42"/>
  <c r="E43"/>
  <c r="J43"/>
  <c r="C44"/>
  <c r="D44"/>
  <c r="E44"/>
  <c r="H44"/>
  <c r="I44"/>
  <c r="J44" s="1"/>
  <c r="E45"/>
  <c r="J45"/>
  <c r="C46"/>
  <c r="F51" s="1"/>
  <c r="D46"/>
  <c r="E46"/>
  <c r="H46"/>
  <c r="I46"/>
  <c r="J46" s="1"/>
  <c r="B51"/>
  <c r="H51"/>
  <c r="B52"/>
  <c r="B53"/>
  <c r="B55"/>
  <c r="B56" s="1"/>
  <c r="B57"/>
  <c r="D9" i="9"/>
  <c r="D10"/>
  <c r="I10"/>
  <c r="E18"/>
  <c r="J18"/>
  <c r="E19"/>
  <c r="J19"/>
  <c r="E20"/>
  <c r="J20"/>
  <c r="E21"/>
  <c r="J21"/>
  <c r="E22"/>
  <c r="J22"/>
  <c r="E23"/>
  <c r="J23"/>
  <c r="E24"/>
  <c r="J24"/>
  <c r="E25"/>
  <c r="J25"/>
  <c r="E26"/>
  <c r="J26"/>
  <c r="E27"/>
  <c r="J27"/>
  <c r="E28"/>
  <c r="J28"/>
  <c r="E29"/>
  <c r="J29"/>
  <c r="E30"/>
  <c r="J30"/>
  <c r="E31"/>
  <c r="J31"/>
  <c r="E32"/>
  <c r="J32"/>
  <c r="E33"/>
  <c r="J33"/>
  <c r="E34"/>
  <c r="J34"/>
  <c r="E35"/>
  <c r="J35"/>
  <c r="E36"/>
  <c r="J36"/>
  <c r="E37"/>
  <c r="J37"/>
  <c r="E38"/>
  <c r="J38"/>
  <c r="E39"/>
  <c r="J39"/>
  <c r="E40"/>
  <c r="J40"/>
  <c r="E41"/>
  <c r="J41"/>
  <c r="E42"/>
  <c r="E43"/>
  <c r="J43"/>
  <c r="C44"/>
  <c r="D44"/>
  <c r="E44" s="1"/>
  <c r="H44"/>
  <c r="I44"/>
  <c r="J44"/>
  <c r="E45"/>
  <c r="J45"/>
  <c r="C46"/>
  <c r="D46"/>
  <c r="E46" s="1"/>
  <c r="H46"/>
  <c r="I46"/>
  <c r="J46"/>
  <c r="F51"/>
  <c r="B52"/>
  <c r="F54"/>
  <c r="D9" i="8"/>
  <c r="D10"/>
  <c r="I10"/>
  <c r="E18"/>
  <c r="J18"/>
  <c r="E19"/>
  <c r="J19"/>
  <c r="E20"/>
  <c r="J20"/>
  <c r="E21"/>
  <c r="J21"/>
  <c r="E22"/>
  <c r="J22"/>
  <c r="E23"/>
  <c r="J23"/>
  <c r="E24"/>
  <c r="J24"/>
  <c r="E25"/>
  <c r="J25"/>
  <c r="E26"/>
  <c r="J26"/>
  <c r="E27"/>
  <c r="J27"/>
  <c r="E28"/>
  <c r="J28"/>
  <c r="E29"/>
  <c r="J29"/>
  <c r="E30"/>
  <c r="J30"/>
  <c r="E31"/>
  <c r="J31"/>
  <c r="E32"/>
  <c r="J32"/>
  <c r="E33"/>
  <c r="J33"/>
  <c r="E34"/>
  <c r="J34"/>
  <c r="E35"/>
  <c r="J35"/>
  <c r="E36"/>
  <c r="J36"/>
  <c r="E37"/>
  <c r="J37"/>
  <c r="E38"/>
  <c r="J38"/>
  <c r="E39"/>
  <c r="J39"/>
  <c r="E40"/>
  <c r="J40"/>
  <c r="E41"/>
  <c r="J41"/>
  <c r="E42"/>
  <c r="E43"/>
  <c r="J43"/>
  <c r="C44"/>
  <c r="D44"/>
  <c r="E44"/>
  <c r="H44"/>
  <c r="I44"/>
  <c r="J44" s="1"/>
  <c r="E45"/>
  <c r="J45"/>
  <c r="C46"/>
  <c r="F51" s="1"/>
  <c r="D46"/>
  <c r="E46"/>
  <c r="H46"/>
  <c r="I46"/>
  <c r="J46" s="1"/>
  <c r="B51"/>
  <c r="H51"/>
  <c r="B52"/>
  <c r="B53"/>
  <c r="B55"/>
  <c r="B56" s="1"/>
  <c r="B57"/>
  <c r="D9" i="7"/>
  <c r="D10"/>
  <c r="I10"/>
  <c r="E18"/>
  <c r="J18"/>
  <c r="E19"/>
  <c r="J19"/>
  <c r="E20"/>
  <c r="J20"/>
  <c r="E21"/>
  <c r="J21"/>
  <c r="E22"/>
  <c r="J22"/>
  <c r="E23"/>
  <c r="J23"/>
  <c r="E24"/>
  <c r="J24"/>
  <c r="E25"/>
  <c r="J25"/>
  <c r="E26"/>
  <c r="J26"/>
  <c r="E27"/>
  <c r="J27"/>
  <c r="E28"/>
  <c r="J28"/>
  <c r="E29"/>
  <c r="J29"/>
  <c r="E30"/>
  <c r="J30"/>
  <c r="E31"/>
  <c r="J31"/>
  <c r="E32"/>
  <c r="J32"/>
  <c r="E33"/>
  <c r="J33"/>
  <c r="E34"/>
  <c r="J34"/>
  <c r="E35"/>
  <c r="J35"/>
  <c r="E36"/>
  <c r="J36"/>
  <c r="E37"/>
  <c r="J37"/>
  <c r="E38"/>
  <c r="J38"/>
  <c r="E39"/>
  <c r="J39"/>
  <c r="E40"/>
  <c r="J40"/>
  <c r="E41"/>
  <c r="J41"/>
  <c r="E42"/>
  <c r="E43"/>
  <c r="J43"/>
  <c r="C44"/>
  <c r="D44"/>
  <c r="E44" s="1"/>
  <c r="H44"/>
  <c r="I44"/>
  <c r="J44"/>
  <c r="E45"/>
  <c r="J45"/>
  <c r="C46"/>
  <c r="D46"/>
  <c r="E46" s="1"/>
  <c r="H46"/>
  <c r="I46"/>
  <c r="J46"/>
  <c r="F51"/>
  <c r="B52"/>
  <c r="F54"/>
  <c r="D9" i="6"/>
  <c r="D10"/>
  <c r="I10"/>
  <c r="E18"/>
  <c r="J18"/>
  <c r="E19"/>
  <c r="J19"/>
  <c r="E20"/>
  <c r="J20"/>
  <c r="E21"/>
  <c r="J21"/>
  <c r="E22"/>
  <c r="J22"/>
  <c r="E23"/>
  <c r="J23"/>
  <c r="E24"/>
  <c r="J24"/>
  <c r="E25"/>
  <c r="J25"/>
  <c r="E26"/>
  <c r="J26"/>
  <c r="E27"/>
  <c r="J27"/>
  <c r="E28"/>
  <c r="J28"/>
  <c r="E29"/>
  <c r="J29"/>
  <c r="E30"/>
  <c r="J30"/>
  <c r="E31"/>
  <c r="J31"/>
  <c r="E32"/>
  <c r="J32"/>
  <c r="E33"/>
  <c r="J33"/>
  <c r="E34"/>
  <c r="J34"/>
  <c r="E35"/>
  <c r="J35"/>
  <c r="E36"/>
  <c r="J36"/>
  <c r="E37"/>
  <c r="J37"/>
  <c r="E38"/>
  <c r="J38"/>
  <c r="E39"/>
  <c r="J39"/>
  <c r="E40"/>
  <c r="J40"/>
  <c r="E41"/>
  <c r="J41"/>
  <c r="E42"/>
  <c r="E43"/>
  <c r="J43"/>
  <c r="C44"/>
  <c r="D44"/>
  <c r="E44"/>
  <c r="H44"/>
  <c r="I44"/>
  <c r="J44" s="1"/>
  <c r="E45"/>
  <c r="J45"/>
  <c r="C46"/>
  <c r="F51" s="1"/>
  <c r="D46"/>
  <c r="E46"/>
  <c r="H46"/>
  <c r="I46"/>
  <c r="J46" s="1"/>
  <c r="B51"/>
  <c r="H51"/>
  <c r="B52"/>
  <c r="B53"/>
  <c r="B55"/>
  <c r="B56" s="1"/>
  <c r="B57"/>
  <c r="F54" i="5"/>
  <c r="D9"/>
  <c r="D10"/>
  <c r="I10"/>
  <c r="E18"/>
  <c r="J18"/>
  <c r="E19"/>
  <c r="J19"/>
  <c r="E20"/>
  <c r="J20"/>
  <c r="E21"/>
  <c r="J21"/>
  <c r="E22"/>
  <c r="J22"/>
  <c r="E23"/>
  <c r="J23"/>
  <c r="E24"/>
  <c r="J24"/>
  <c r="E25"/>
  <c r="J25"/>
  <c r="E26"/>
  <c r="J26"/>
  <c r="E27"/>
  <c r="J27"/>
  <c r="E28"/>
  <c r="J28"/>
  <c r="E29"/>
  <c r="J29"/>
  <c r="E30"/>
  <c r="J30"/>
  <c r="E31"/>
  <c r="J31"/>
  <c r="E32"/>
  <c r="J32"/>
  <c r="E33"/>
  <c r="J33"/>
  <c r="E34"/>
  <c r="J34"/>
  <c r="E35"/>
  <c r="J35"/>
  <c r="E36"/>
  <c r="J36"/>
  <c r="E37"/>
  <c r="J37"/>
  <c r="E38"/>
  <c r="J38"/>
  <c r="E39"/>
  <c r="J39"/>
  <c r="E40"/>
  <c r="J40"/>
  <c r="E41"/>
  <c r="J41"/>
  <c r="E42"/>
  <c r="E43"/>
  <c r="J43"/>
  <c r="C44"/>
  <c r="D44"/>
  <c r="E44" s="1"/>
  <c r="H44"/>
  <c r="I44"/>
  <c r="J44"/>
  <c r="E45"/>
  <c r="J45"/>
  <c r="C46"/>
  <c r="F51" s="1"/>
  <c r="D46"/>
  <c r="E46" s="1"/>
  <c r="H46"/>
  <c r="I46"/>
  <c r="J46"/>
  <c r="H51"/>
  <c r="B52"/>
  <c r="D44" i="4"/>
  <c r="E44" s="1"/>
  <c r="I44"/>
  <c r="B51"/>
  <c r="B52"/>
  <c r="B53"/>
  <c r="B55" s="1"/>
  <c r="C44"/>
  <c r="D46"/>
  <c r="H51" s="1"/>
  <c r="F54"/>
  <c r="E42"/>
  <c r="C46"/>
  <c r="D10"/>
  <c r="D9"/>
  <c r="E45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3"/>
  <c r="H44"/>
  <c r="J44"/>
  <c r="J45"/>
  <c r="I46"/>
  <c r="H46"/>
  <c r="J46"/>
  <c r="J19"/>
  <c r="J18"/>
  <c r="E18"/>
  <c r="E30"/>
  <c r="E31"/>
  <c r="E32"/>
  <c r="E33"/>
  <c r="E34"/>
  <c r="E35"/>
  <c r="E36"/>
  <c r="E37"/>
  <c r="E38"/>
  <c r="E39"/>
  <c r="E40"/>
  <c r="E41"/>
  <c r="E43"/>
  <c r="E19"/>
  <c r="E20"/>
  <c r="E21"/>
  <c r="E22"/>
  <c r="E23"/>
  <c r="E24"/>
  <c r="E25"/>
  <c r="E26"/>
  <c r="E27"/>
  <c r="E28"/>
  <c r="E29"/>
  <c r="I10"/>
  <c r="B57" l="1"/>
  <c r="B56"/>
  <c r="E46"/>
  <c r="F51"/>
  <c r="B51" i="5"/>
  <c r="B53" s="1"/>
  <c r="B55" s="1"/>
  <c r="F54" i="6"/>
  <c r="H51" i="7"/>
  <c r="B51"/>
  <c r="B53" s="1"/>
  <c r="B55" s="1"/>
  <c r="F54" i="8"/>
  <c r="H51" i="9"/>
  <c r="B51"/>
  <c r="B53" s="1"/>
  <c r="B55" s="1"/>
  <c r="F54" i="10"/>
  <c r="H51" i="11"/>
  <c r="B51"/>
  <c r="B53" s="1"/>
  <c r="B55" s="1"/>
  <c r="F54" i="12"/>
  <c r="B56" i="13"/>
  <c r="F54"/>
  <c r="F54" i="14"/>
  <c r="H51" i="15"/>
  <c r="B51"/>
  <c r="B53" s="1"/>
  <c r="B55" s="1"/>
  <c r="B57" i="9" l="1"/>
  <c r="B56"/>
  <c r="B57" i="5"/>
  <c r="B56"/>
  <c r="B57" i="15"/>
  <c r="B56"/>
  <c r="B57" i="11"/>
  <c r="B56"/>
  <c r="B57" i="7"/>
  <c r="B56"/>
</calcChain>
</file>

<file path=xl/comments1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2010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capital)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(dépenses réalisées
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comments10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2011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investissement)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(prévisions dépenses de 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comments11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2011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investissement)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(prévisions dépenses de 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comments12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2011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investissement)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(prévisions dépenses de 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comments2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2010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capital)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(dépenses réalisées
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comments3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2010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capital)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(dépenses réalisées
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comments4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2011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investissement)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(prévisions dépenses de 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comments5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2011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investissement)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(prévisions dépenses de 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comments6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2011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investissement)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(prévisions dépenses de 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comments7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2011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investissement)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(prévisions dépenses de 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comments8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2011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investissement)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(prévisions dépenses de 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comments9.xml><?xml version="1.0" encoding="utf-8"?>
<comments xmlns="http://schemas.openxmlformats.org/spreadsheetml/2006/main">
  <authors>
    <author>raphael.amade</author>
  </authors>
  <commentList>
    <comment ref="G7" authorId="0">
      <text>
        <r>
          <rPr>
            <sz val="8"/>
            <color indexed="81"/>
            <rFont val="Tahoma"/>
            <charset val="1"/>
          </rPr>
          <t xml:space="preserve">Comparaison avec le calendrier prévisionnel:
Si positif alors en retard
Si négatif alors en avance
</t>
        </r>
      </text>
    </comment>
    <comment ref="I7" authorId="0">
      <text>
        <r>
          <rPr>
            <b/>
            <sz val="8"/>
            <color indexed="81"/>
            <rFont val="Tahoma"/>
            <charset val="1"/>
          </rPr>
          <t>Objectif 2011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8" authorId="0">
      <text>
        <r>
          <rPr>
            <b/>
            <sz val="8"/>
            <color indexed="81"/>
            <rFont val="Tahoma"/>
            <charset val="1"/>
          </rPr>
          <t xml:space="preserve">Nombre de jours entre la date d'arrivée de la facture et la date de mandatement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9" authorId="0">
      <text>
        <r>
          <rPr>
            <b/>
            <sz val="8"/>
            <color indexed="81"/>
            <rFont val="Tahoma"/>
            <charset val="1"/>
          </rPr>
          <t>Nombre de jours entre la date du mandatement et la date de paiement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51" authorId="0">
      <text>
        <r>
          <rPr>
            <sz val="8"/>
            <color indexed="81"/>
            <rFont val="Tahoma"/>
            <charset val="1"/>
          </rPr>
          <t xml:space="preserve">Nombre de jours de dépenses réelles (classe 6 - 681 + investissement) couvert par le solde bancaire
</t>
        </r>
      </text>
    </comment>
    <comment ref="H51" authorId="0">
      <text>
        <r>
          <rPr>
            <sz val="8"/>
            <color indexed="81"/>
            <rFont val="Tahoma"/>
            <charset val="1"/>
          </rPr>
          <t xml:space="preserve">recettes propres (classe 7 - 728832) / dépenses de fonctionnement et d'investissement
</t>
        </r>
      </text>
    </comment>
    <comment ref="B53" authorId="0">
      <text>
        <r>
          <rPr>
            <sz val="8"/>
            <color indexed="81"/>
            <rFont val="Tahoma"/>
            <charset val="1"/>
          </rPr>
          <t xml:space="preserve">Si positif alors augmentation du fonds de roulement
Si négatif alors prélèvement sur le fonds de roulement
</t>
        </r>
      </text>
    </comment>
    <comment ref="B54" authorId="0">
      <text>
        <r>
          <rPr>
            <sz val="8"/>
            <color indexed="81"/>
            <rFont val="Tahoma"/>
            <charset val="1"/>
          </rPr>
          <t xml:space="preserve">C'est le fonds de roulement du compte financier N-1
</t>
        </r>
      </text>
    </comment>
    <comment ref="B55" authorId="0">
      <text>
        <r>
          <rPr>
            <sz val="8"/>
            <color indexed="81"/>
            <rFont val="Tahoma"/>
            <charset val="1"/>
          </rPr>
          <t xml:space="preserve">Vérification: doit être égal à SD4 + SD5 -SC4 - SC5 + SD275
</t>
        </r>
      </text>
    </comment>
    <comment ref="B56" authorId="0">
      <text>
        <r>
          <rPr>
            <sz val="8"/>
            <color indexed="81"/>
            <rFont val="Tahoma"/>
            <charset val="1"/>
          </rPr>
          <t xml:space="preserve">Résultat final / (prévisions dépenses de  fonctionnement / 365)
</t>
        </r>
      </text>
    </comment>
    <comment ref="B57" authorId="0">
      <text>
        <r>
          <rPr>
            <sz val="8"/>
            <color indexed="81"/>
            <rFont val="Tahoma"/>
            <charset val="1"/>
          </rPr>
          <t xml:space="preserve">Résultat final - provisions constituées à fin 2010 / (prévisions dépenses fonctionnement / 365)
</t>
        </r>
      </text>
    </comment>
  </commentList>
</comments>
</file>

<file path=xl/sharedStrings.xml><?xml version="1.0" encoding="utf-8"?>
<sst xmlns="http://schemas.openxmlformats.org/spreadsheetml/2006/main" count="1337" uniqueCount="109">
  <si>
    <t>REJETS</t>
  </si>
  <si>
    <t>Liquidation des salaires</t>
  </si>
  <si>
    <t>Pièces de régie</t>
  </si>
  <si>
    <t>CALENDRIER DES OPERATIONS</t>
  </si>
  <si>
    <t>global</t>
  </si>
  <si>
    <t>DELAI DE PAIEMENT (mandats hors régie)</t>
  </si>
  <si>
    <t>QUALITE COMPTABLE</t>
  </si>
  <si>
    <t>CONSOMMATION BUDGETAIRE</t>
  </si>
  <si>
    <t>DEPENSES</t>
  </si>
  <si>
    <t>RECETTES</t>
  </si>
  <si>
    <t>TOTAL</t>
  </si>
  <si>
    <t>objectif</t>
  </si>
  <si>
    <t>réalisé</t>
  </si>
  <si>
    <t>Nombre de jours de retard</t>
  </si>
  <si>
    <t>Fonds de roulement initial</t>
  </si>
  <si>
    <t>Solde à la GARANTI BANKASI</t>
  </si>
  <si>
    <t>SOLDE à la TGE</t>
  </si>
  <si>
    <t>soit</t>
  </si>
  <si>
    <t>jours de dépenses réelles</t>
  </si>
  <si>
    <t>INDICATEURS BUDGETAIRES</t>
  </si>
  <si>
    <t>Rejets du mois</t>
  </si>
  <si>
    <t>RESULTATS</t>
  </si>
  <si>
    <t>SITUATION DE TRESORERIE</t>
  </si>
  <si>
    <t>exprimé en nombre de jours de fonctionnement prévisionnel</t>
  </si>
  <si>
    <t>fonctionnement</t>
  </si>
  <si>
    <t>investissement</t>
  </si>
  <si>
    <t>global de l'exercice</t>
  </si>
  <si>
    <t>Résultat final</t>
  </si>
  <si>
    <t>CHAPITRES</t>
  </si>
  <si>
    <t>PREVISION</t>
  </si>
  <si>
    <t>REALISATION</t>
  </si>
  <si>
    <t>TAUX</t>
  </si>
  <si>
    <t>gestionnaire</t>
  </si>
  <si>
    <t>agent comptable</t>
  </si>
  <si>
    <t>606: achats non stockés</t>
  </si>
  <si>
    <t>611: services extérieurs</t>
  </si>
  <si>
    <t>612: personnel extérieur</t>
  </si>
  <si>
    <t>613: rémunération des interm. et honoraires</t>
  </si>
  <si>
    <t>614: publicité et relations publiques</t>
  </si>
  <si>
    <t>615: transports, missions et réceptions</t>
  </si>
  <si>
    <t>616: frais postaux et télécommunications</t>
  </si>
  <si>
    <t>617: services bancaires</t>
  </si>
  <si>
    <t>618: diverses autres charges externes</t>
  </si>
  <si>
    <t>621: impôts et taxes</t>
  </si>
  <si>
    <t>622: IM, indemnités et pénalités</t>
  </si>
  <si>
    <t>623: pertes de change sur opérations de fct et invt</t>
  </si>
  <si>
    <t>624: redevances pour concessions, brevets, logiciels</t>
  </si>
  <si>
    <t>625:ANV, décisions gracieuses</t>
  </si>
  <si>
    <t>627: valeurs comptables des élements d'actifs cédés</t>
  </si>
  <si>
    <t>628: diverses autres charges de gestion ordinaire</t>
  </si>
  <si>
    <t>629: RRR</t>
  </si>
  <si>
    <t>641: rémunérations du personnel</t>
  </si>
  <si>
    <t>645: charges de sécurité sociale</t>
  </si>
  <si>
    <t>651: transferts aux ménages</t>
  </si>
  <si>
    <t>609: RRR</t>
  </si>
  <si>
    <t>646: prestations directes d'employeur</t>
  </si>
  <si>
    <t>647: autres charges sociales</t>
  </si>
  <si>
    <t>666: pertes de changes</t>
  </si>
  <si>
    <t>681: dotations aux amort. et provisions pour charges</t>
  </si>
  <si>
    <t>701:ventes de produits</t>
  </si>
  <si>
    <t>705: études</t>
  </si>
  <si>
    <t>706: prestations de services</t>
  </si>
  <si>
    <t>707: ventes de marchandises</t>
  </si>
  <si>
    <t>709: RRR</t>
  </si>
  <si>
    <t>718: droits d'incriptions et d'examen</t>
  </si>
  <si>
    <t>722: frais de poursuite, dommages et réparations</t>
  </si>
  <si>
    <t>723: gains de change</t>
  </si>
  <si>
    <t>724: redevances pour concessions, brevets, logiciels</t>
  </si>
  <si>
    <t>725: gestion du Domaine de l'Etat</t>
  </si>
  <si>
    <t>726: produits de cession de biens non inscrits à l'actif</t>
  </si>
  <si>
    <t>727: produits de cession d'éléments d'actif</t>
  </si>
  <si>
    <t>728: produits de fonctionnement divers</t>
  </si>
  <si>
    <t>729: annulations de droits et remboursement</t>
  </si>
  <si>
    <t>732: production immobilisée</t>
  </si>
  <si>
    <t>751: participations des tiers</t>
  </si>
  <si>
    <t>757: dons et legs</t>
  </si>
  <si>
    <t>758: autres produits d'intervention</t>
  </si>
  <si>
    <t>759: annulation de droits</t>
  </si>
  <si>
    <t>762: produits des autres immobilisations financières</t>
  </si>
  <si>
    <t>763: produits des autres créances financières</t>
  </si>
  <si>
    <t>764: produits des équivalents de trésorerie</t>
  </si>
  <si>
    <t>766: gains de change</t>
  </si>
  <si>
    <t>768: autres produits financiers</t>
  </si>
  <si>
    <t>781: reprise sur provisions</t>
  </si>
  <si>
    <t>FONCTIONNEMENT</t>
  </si>
  <si>
    <t>INVESTISSEMENT</t>
  </si>
  <si>
    <t>Mandats du mois</t>
  </si>
  <si>
    <t>nombre</t>
  </si>
  <si>
    <t>montant</t>
  </si>
  <si>
    <t>Taux</t>
  </si>
  <si>
    <t>CAPACITE D'AUTOFINANCEMENT</t>
  </si>
  <si>
    <t>Régularisations des recettes</t>
  </si>
  <si>
    <t>Paiement des charges sociales et des impôts</t>
  </si>
  <si>
    <t>exprimé en nombre de jours de fonctionnement prévisionnel hors provisions</t>
  </si>
  <si>
    <t>672: annulation droits années antérieures</t>
  </si>
  <si>
    <t>INSTITUT FRANCAIS D'ETUDES ANATOLIENNES</t>
  </si>
  <si>
    <t>TABLEAU DE BORD DU MOIS DE JANVIER 2011</t>
  </si>
  <si>
    <t>TABLEAU DE BORD DU MOIS DE FEVRIER 2011</t>
  </si>
  <si>
    <t>TABLEAU DE BORD DU MOIS DE MARS 2011</t>
  </si>
  <si>
    <t>TABLEAU DE BORD DU MOIS DE AVRIL 2011</t>
  </si>
  <si>
    <t>TABLEAU DE BORD DU MOIS DE MAI 2011</t>
  </si>
  <si>
    <t>TABLEAU DE BORD DU MOIS DE JUIN 2011</t>
  </si>
  <si>
    <t>TABLEAU DE BORD DU MOIS DE JUILLET 2011</t>
  </si>
  <si>
    <t>TABLEAU DE BORD DU MOIS D'AOUT 2011</t>
  </si>
  <si>
    <t>TABLEAU DE BORD DU MOIS DE SEPTEMBRE 2011</t>
  </si>
  <si>
    <t>TABLEAU DE BORD DU MOIS D'OCTOBRE 2011</t>
  </si>
  <si>
    <t>TABLEAU DE BORD DU MOIS DE NOVEMBRE 2011</t>
  </si>
  <si>
    <t>TABLEAU DE BORD DU MOIS DE DECEMBRE 2011</t>
  </si>
  <si>
    <t>CONSOMMATION BUDGETAIRE 2011</t>
  </si>
</sst>
</file>

<file path=xl/styles.xml><?xml version="1.0" encoding="utf-8"?>
<styleSheet xmlns="http://schemas.openxmlformats.org/spreadsheetml/2006/main">
  <numFmts count="3">
    <numFmt numFmtId="164" formatCode="#,##0.00\ [$TL-41F]"/>
    <numFmt numFmtId="165" formatCode="#,##0\ [$TL-41F]"/>
    <numFmt numFmtId="166" formatCode="#,##0\ _€_L"/>
  </numFmts>
  <fonts count="12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Border="1"/>
    <xf numFmtId="9" fontId="0" fillId="0" borderId="0" xfId="0" applyNumberFormat="1" applyBorder="1"/>
    <xf numFmtId="0" fontId="0" fillId="0" borderId="0" xfId="0" applyBorder="1" applyAlignment="1">
      <alignment horizontal="right"/>
    </xf>
    <xf numFmtId="0" fontId="3" fillId="0" borderId="0" xfId="0" applyFont="1" applyAlignment="1">
      <alignment horizontal="center" vertical="center" shrinkToFi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/>
    </xf>
    <xf numFmtId="0" fontId="3" fillId="0" borderId="8" xfId="0" applyFont="1" applyBorder="1"/>
    <xf numFmtId="0" fontId="0" fillId="0" borderId="9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0" xfId="0" applyNumberFormat="1" applyBorder="1" applyAlignment="1">
      <alignment horizontal="center" vertical="center"/>
    </xf>
    <xf numFmtId="9" fontId="0" fillId="0" borderId="11" xfId="1" applyFont="1" applyBorder="1" applyAlignment="1">
      <alignment horizontal="center" shrinkToFit="1"/>
    </xf>
    <xf numFmtId="9" fontId="0" fillId="0" borderId="10" xfId="1" applyFont="1" applyBorder="1" applyAlignment="1">
      <alignment horizontal="center" shrinkToFit="1"/>
    </xf>
    <xf numFmtId="9" fontId="0" fillId="0" borderId="12" xfId="0" applyNumberFormat="1" applyBorder="1" applyAlignment="1">
      <alignment horizontal="center" shrinkToFit="1"/>
    </xf>
    <xf numFmtId="9" fontId="0" fillId="0" borderId="13" xfId="0" applyNumberFormat="1" applyBorder="1" applyAlignment="1">
      <alignment horizontal="center" shrinkToFit="1"/>
    </xf>
    <xf numFmtId="9" fontId="0" fillId="0" borderId="14" xfId="1" applyFont="1" applyBorder="1" applyAlignment="1">
      <alignment horizontal="center" shrinkToFit="1"/>
    </xf>
    <xf numFmtId="0" fontId="0" fillId="0" borderId="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9" fontId="0" fillId="0" borderId="16" xfId="0" applyNumberFormat="1" applyBorder="1" applyAlignment="1">
      <alignment horizontal="center" shrinkToFit="1"/>
    </xf>
    <xf numFmtId="0" fontId="0" fillId="0" borderId="13" xfId="0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17" xfId="0" applyNumberFormat="1" applyFon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/>
    </xf>
    <xf numFmtId="9" fontId="0" fillId="0" borderId="12" xfId="1" applyFont="1" applyBorder="1" applyAlignment="1">
      <alignment horizontal="center" shrinkToFit="1"/>
    </xf>
    <xf numFmtId="165" fontId="11" fillId="0" borderId="10" xfId="0" applyNumberFormat="1" applyFont="1" applyBorder="1" applyAlignment="1">
      <alignment horizontal="center" vertical="center"/>
    </xf>
    <xf numFmtId="1" fontId="11" fillId="0" borderId="12" xfId="0" applyNumberFormat="1" applyFont="1" applyBorder="1" applyAlignment="1">
      <alignment horizontal="center" vertical="center"/>
    </xf>
    <xf numFmtId="166" fontId="11" fillId="0" borderId="14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/>
    </xf>
    <xf numFmtId="9" fontId="1" fillId="0" borderId="11" xfId="1" applyBorder="1" applyAlignment="1">
      <alignment horizontal="center" shrinkToFit="1"/>
    </xf>
    <xf numFmtId="9" fontId="1" fillId="0" borderId="10" xfId="1" applyBorder="1" applyAlignment="1">
      <alignment horizontal="center" shrinkToFit="1"/>
    </xf>
    <xf numFmtId="9" fontId="1" fillId="0" borderId="12" xfId="1" applyBorder="1" applyAlignment="1">
      <alignment horizontal="center" shrinkToFit="1"/>
    </xf>
    <xf numFmtId="9" fontId="1" fillId="0" borderId="14" xfId="1" applyBorder="1" applyAlignment="1">
      <alignment horizontal="center" shrinkToFit="1"/>
    </xf>
    <xf numFmtId="166" fontId="11" fillId="0" borderId="12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 shrinkToFit="1"/>
    </xf>
    <xf numFmtId="0" fontId="0" fillId="0" borderId="15" xfId="0" applyFill="1" applyBorder="1" applyAlignment="1">
      <alignment horizontal="center" vertical="center" shrinkToFit="1"/>
    </xf>
    <xf numFmtId="0" fontId="0" fillId="0" borderId="15" xfId="0" applyFill="1" applyBorder="1" applyAlignment="1">
      <alignment horizontal="center" vertical="center"/>
    </xf>
    <xf numFmtId="10" fontId="0" fillId="0" borderId="10" xfId="0" applyNumberFormat="1" applyFill="1" applyBorder="1" applyAlignment="1">
      <alignment horizontal="center" vertical="center"/>
    </xf>
    <xf numFmtId="0" fontId="0" fillId="0" borderId="0" xfId="0" applyFill="1"/>
    <xf numFmtId="0" fontId="0" fillId="0" borderId="0" xfId="0" applyNumberFormat="1" applyFill="1" applyAlignment="1">
      <alignment horizontal="center"/>
    </xf>
    <xf numFmtId="0" fontId="0" fillId="0" borderId="11" xfId="0" applyFill="1" applyBorder="1" applyAlignment="1">
      <alignment horizontal="center" wrapText="1"/>
    </xf>
    <xf numFmtId="0" fontId="0" fillId="0" borderId="10" xfId="0" applyNumberFormat="1" applyFill="1" applyBorder="1" applyAlignment="1">
      <alignment horizontal="center"/>
    </xf>
    <xf numFmtId="0" fontId="0" fillId="0" borderId="10" xfId="0" applyNumberForma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center"/>
    </xf>
    <xf numFmtId="0" fontId="0" fillId="0" borderId="18" xfId="0" applyNumberFormat="1" applyFill="1" applyBorder="1" applyAlignment="1">
      <alignment horizontal="center"/>
    </xf>
    <xf numFmtId="0" fontId="3" fillId="0" borderId="8" xfId="0" applyFont="1" applyFill="1" applyBorder="1"/>
    <xf numFmtId="0" fontId="0" fillId="0" borderId="9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17" xfId="0" applyBorder="1" applyAlignment="1">
      <alignment horizontal="center" vertical="center"/>
    </xf>
    <xf numFmtId="0" fontId="0" fillId="0" borderId="15" xfId="0" applyBorder="1"/>
    <xf numFmtId="0" fontId="0" fillId="0" borderId="29" xfId="0" applyBorder="1"/>
    <xf numFmtId="0" fontId="0" fillId="0" borderId="25" xfId="0" applyBorder="1"/>
    <xf numFmtId="0" fontId="0" fillId="0" borderId="32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0" fontId="0" fillId="0" borderId="47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50" xfId="0" applyBorder="1" applyAlignment="1">
      <alignment shrinkToFit="1"/>
    </xf>
    <xf numFmtId="0" fontId="0" fillId="0" borderId="51" xfId="0" applyBorder="1" applyAlignment="1">
      <alignment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0" fillId="0" borderId="52" xfId="0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 shrinkToFit="1"/>
    </xf>
    <xf numFmtId="0" fontId="3" fillId="0" borderId="50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0" fillId="0" borderId="24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3" fillId="0" borderId="42" xfId="0" applyFont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31" xfId="0" applyFont="1" applyBorder="1" applyAlignment="1">
      <alignment horizontal="center" vertical="center" shrinkToFit="1"/>
    </xf>
    <xf numFmtId="2" fontId="0" fillId="0" borderId="9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shrinkToFit="1"/>
    </xf>
    <xf numFmtId="4" fontId="0" fillId="0" borderId="2" xfId="0" applyNumberFormat="1" applyBorder="1" applyAlignment="1">
      <alignment horizontal="center" vertical="center" shrinkToFit="1"/>
    </xf>
    <xf numFmtId="4" fontId="0" fillId="0" borderId="17" xfId="0" applyNumberFormat="1" applyBorder="1" applyAlignment="1">
      <alignment horizontal="center" vertical="center" shrinkToFit="1"/>
    </xf>
    <xf numFmtId="10" fontId="0" fillId="0" borderId="12" xfId="0" applyNumberFormat="1" applyBorder="1" applyAlignment="1">
      <alignment horizontal="center" vertical="center"/>
    </xf>
    <xf numFmtId="10" fontId="0" fillId="0" borderId="23" xfId="0" applyNumberFormat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26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3" fillId="0" borderId="8" xfId="0" applyFont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31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wrapText="1" shrinkToFit="1"/>
    </xf>
    <xf numFmtId="0" fontId="0" fillId="0" borderId="25" xfId="0" applyBorder="1" applyAlignment="1">
      <alignment horizontal="center" vertical="center" wrapText="1" shrinkToFit="1"/>
    </xf>
    <xf numFmtId="0" fontId="0" fillId="0" borderId="28" xfId="0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31" xfId="0" applyBorder="1" applyAlignment="1">
      <alignment horizontal="center" vertical="center"/>
    </xf>
    <xf numFmtId="0" fontId="0" fillId="0" borderId="4" xfId="0" applyBorder="1" applyAlignment="1">
      <alignment horizontal="center" shrinkToFit="1"/>
    </xf>
    <xf numFmtId="0" fontId="0" fillId="0" borderId="1" xfId="0" applyBorder="1" applyAlignment="1">
      <alignment horizontal="center" shrinkToFit="1"/>
    </xf>
    <xf numFmtId="0" fontId="0" fillId="0" borderId="3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" xfId="0" applyNumberForma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2" xfId="0" applyNumberForma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46" fontId="0" fillId="0" borderId="24" xfId="0" applyNumberFormat="1" applyBorder="1" applyAlignment="1">
      <alignment horizontal="center" vertical="center" shrinkToFit="1"/>
    </xf>
    <xf numFmtId="1" fontId="0" fillId="0" borderId="9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shrinkToFit="1"/>
    </xf>
    <xf numFmtId="3" fontId="0" fillId="0" borderId="17" xfId="0" applyNumberFormat="1" applyBorder="1" applyAlignment="1">
      <alignment horizontal="center" vertical="center" shrinkToFit="1"/>
    </xf>
    <xf numFmtId="3" fontId="0" fillId="0" borderId="2" xfId="0" applyNumberFormat="1" applyFill="1" applyBorder="1" applyAlignment="1">
      <alignment horizontal="center" vertical="center" shrinkToFit="1"/>
    </xf>
    <xf numFmtId="3" fontId="0" fillId="0" borderId="17" xfId="0" applyNumberFormat="1" applyFill="1" applyBorder="1" applyAlignment="1">
      <alignment horizontal="center" vertical="center" shrinkToFit="1"/>
    </xf>
    <xf numFmtId="10" fontId="0" fillId="0" borderId="12" xfId="0" applyNumberFormat="1" applyFill="1" applyBorder="1" applyAlignment="1">
      <alignment horizontal="center" vertical="center"/>
    </xf>
    <xf numFmtId="10" fontId="0" fillId="0" borderId="23" xfId="0" applyNumberForma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 shrinkToFit="1"/>
    </xf>
    <xf numFmtId="0" fontId="0" fillId="0" borderId="33" xfId="0" applyFill="1" applyBorder="1" applyAlignment="1">
      <alignment horizontal="center" vertical="center" shrinkToFit="1"/>
    </xf>
    <xf numFmtId="0" fontId="0" fillId="0" borderId="21" xfId="0" applyFill="1" applyBorder="1" applyAlignment="1">
      <alignment horizontal="center" vertical="center" shrinkToFit="1"/>
    </xf>
    <xf numFmtId="0" fontId="0" fillId="0" borderId="34" xfId="0" applyFill="1" applyBorder="1" applyAlignment="1">
      <alignment horizontal="center" vertical="center" shrinkToFit="1"/>
    </xf>
    <xf numFmtId="0" fontId="0" fillId="0" borderId="35" xfId="0" applyFill="1" applyBorder="1" applyAlignment="1">
      <alignment horizontal="center" vertical="center" shrinkToFit="1"/>
    </xf>
    <xf numFmtId="0" fontId="0" fillId="0" borderId="36" xfId="0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shrinkToFit="1"/>
    </xf>
    <xf numFmtId="0" fontId="0" fillId="0" borderId="9" xfId="0" applyFill="1" applyBorder="1" applyAlignment="1">
      <alignment shrinkToFit="1"/>
    </xf>
    <xf numFmtId="0" fontId="3" fillId="0" borderId="5" xfId="0" applyFont="1" applyFill="1" applyBorder="1" applyAlignment="1">
      <alignment horizontal="center" vertical="center" shrinkToFit="1"/>
    </xf>
    <xf numFmtId="0" fontId="0" fillId="0" borderId="31" xfId="0" applyFill="1" applyBorder="1" applyAlignment="1">
      <alignment horizontal="center" vertical="center" shrinkToFit="1"/>
    </xf>
    <xf numFmtId="0" fontId="0" fillId="0" borderId="24" xfId="0" applyFill="1" applyBorder="1" applyAlignment="1">
      <alignment horizontal="center" vertical="center" wrapText="1" shrinkToFit="1"/>
    </xf>
    <xf numFmtId="0" fontId="0" fillId="0" borderId="25" xfId="0" applyFill="1" applyBorder="1" applyAlignment="1">
      <alignment horizontal="center" vertical="center" wrapText="1" shrinkToFit="1"/>
    </xf>
    <xf numFmtId="0" fontId="0" fillId="0" borderId="28" xfId="0" applyFill="1" applyBorder="1" applyAlignment="1">
      <alignment horizontal="center" shrinkToFit="1"/>
    </xf>
    <xf numFmtId="0" fontId="0" fillId="0" borderId="2" xfId="0" applyFill="1" applyBorder="1" applyAlignment="1">
      <alignment horizontal="center" shrinkToFit="1"/>
    </xf>
    <xf numFmtId="0" fontId="0" fillId="0" borderId="4" xfId="0" applyFill="1" applyBorder="1" applyAlignment="1">
      <alignment horizontal="center" shrinkToFit="1"/>
    </xf>
    <xf numFmtId="0" fontId="0" fillId="0" borderId="1" xfId="0" applyFill="1" applyBorder="1" applyAlignment="1">
      <alignment horizontal="center" shrinkToFit="1"/>
    </xf>
    <xf numFmtId="0" fontId="0" fillId="0" borderId="37" xfId="0" applyFill="1" applyBorder="1" applyAlignment="1">
      <alignment horizontal="center" vertical="center" shrinkToFit="1"/>
    </xf>
    <xf numFmtId="0" fontId="0" fillId="0" borderId="38" xfId="0" applyFill="1" applyBorder="1" applyAlignment="1">
      <alignment horizontal="center" vertical="center" shrinkToFit="1"/>
    </xf>
    <xf numFmtId="0" fontId="0" fillId="0" borderId="39" xfId="0" applyFill="1" applyBorder="1" applyAlignment="1">
      <alignment horizontal="center" vertical="center" shrinkToFit="1"/>
    </xf>
    <xf numFmtId="0" fontId="0" fillId="0" borderId="40" xfId="0" applyFill="1" applyBorder="1" applyAlignment="1">
      <alignment horizontal="center" vertical="center" shrinkToFit="1"/>
    </xf>
    <xf numFmtId="0" fontId="0" fillId="0" borderId="19" xfId="0" applyFill="1" applyBorder="1" applyAlignment="1">
      <alignment horizontal="center" vertical="center" shrinkToFit="1"/>
    </xf>
    <xf numFmtId="0" fontId="0" fillId="0" borderId="22" xfId="0" applyFill="1" applyBorder="1" applyAlignment="1">
      <alignment horizontal="center" vertical="center" shrinkToFit="1"/>
    </xf>
    <xf numFmtId="0" fontId="0" fillId="0" borderId="2" xfId="0" applyNumberFormat="1" applyFill="1" applyBorder="1" applyAlignment="1">
      <alignment horizontal="center" vertical="center" shrinkToFit="1"/>
    </xf>
    <xf numFmtId="0" fontId="0" fillId="0" borderId="17" xfId="0" applyFill="1" applyBorder="1" applyAlignment="1">
      <alignment horizontal="center" vertical="center" shrinkToFit="1"/>
    </xf>
    <xf numFmtId="0" fontId="0" fillId="0" borderId="12" xfId="0" applyNumberFormat="1" applyFill="1" applyBorder="1" applyAlignment="1">
      <alignment horizontal="center" vertical="center" shrinkToFit="1"/>
    </xf>
    <xf numFmtId="0" fontId="0" fillId="0" borderId="23" xfId="0" applyFill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46" fontId="0" fillId="0" borderId="25" xfId="0" applyNumberFormat="1" applyBorder="1" applyAlignment="1">
      <alignment horizontal="center" vertical="center" shrinkToFi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zoomScale="75" zoomScaleNormal="75" workbookViewId="0">
      <selection activeCell="J12" sqref="J12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96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87" t="s">
        <v>0</v>
      </c>
      <c r="B6" s="145"/>
      <c r="C6" s="145"/>
      <c r="D6" s="145"/>
      <c r="E6" s="87" t="s">
        <v>3</v>
      </c>
      <c r="F6" s="145"/>
      <c r="G6" s="148"/>
      <c r="H6" s="89" t="s">
        <v>5</v>
      </c>
      <c r="I6" s="145"/>
      <c r="J6" s="148"/>
    </row>
    <row r="7" spans="1:10">
      <c r="A7" s="156" t="s">
        <v>86</v>
      </c>
      <c r="B7" s="157"/>
      <c r="C7" s="141" t="s">
        <v>20</v>
      </c>
      <c r="D7" s="143" t="s">
        <v>89</v>
      </c>
      <c r="E7" s="146"/>
      <c r="F7" s="147"/>
      <c r="G7" s="23" t="s">
        <v>13</v>
      </c>
      <c r="H7" s="16"/>
      <c r="I7" s="17" t="s">
        <v>11</v>
      </c>
      <c r="J7" s="20" t="s">
        <v>12</v>
      </c>
    </row>
    <row r="8" spans="1:10">
      <c r="A8" s="158"/>
      <c r="B8" s="159"/>
      <c r="C8" s="142"/>
      <c r="D8" s="144"/>
      <c r="E8" s="154" t="s">
        <v>1</v>
      </c>
      <c r="F8" s="155"/>
      <c r="G8" s="19">
        <v>0</v>
      </c>
      <c r="H8" s="21" t="s">
        <v>32</v>
      </c>
      <c r="I8" s="18">
        <v>12</v>
      </c>
      <c r="J8" s="19"/>
    </row>
    <row r="9" spans="1:10" ht="25.5" customHeight="1">
      <c r="A9" s="30" t="s">
        <v>87</v>
      </c>
      <c r="B9" s="31">
        <v>11</v>
      </c>
      <c r="C9" s="32">
        <v>1</v>
      </c>
      <c r="D9" s="33">
        <f>C9/B9</f>
        <v>9.0899999999999995E-2</v>
      </c>
      <c r="E9" s="149" t="s">
        <v>92</v>
      </c>
      <c r="F9" s="150"/>
      <c r="G9" s="24">
        <v>0</v>
      </c>
      <c r="H9" s="22" t="s">
        <v>33</v>
      </c>
      <c r="I9" s="18">
        <v>13</v>
      </c>
      <c r="J9" s="19"/>
    </row>
    <row r="10" spans="1:10" ht="12.75" customHeight="1">
      <c r="A10" s="160" t="s">
        <v>88</v>
      </c>
      <c r="B10" s="131">
        <v>48327.92</v>
      </c>
      <c r="C10" s="131">
        <v>4166.1400000000003</v>
      </c>
      <c r="D10" s="133">
        <f>C10/B10</f>
        <v>8.6199999999999999E-2</v>
      </c>
      <c r="E10" s="151" t="s">
        <v>2</v>
      </c>
      <c r="F10" s="152"/>
      <c r="G10" s="39">
        <v>0</v>
      </c>
      <c r="H10" s="160" t="s">
        <v>4</v>
      </c>
      <c r="I10" s="162">
        <f>SUM(I8:I9)</f>
        <v>25</v>
      </c>
      <c r="J10" s="164"/>
    </row>
    <row r="11" spans="1:10" ht="12.75" customHeight="1" thickBot="1">
      <c r="A11" s="161"/>
      <c r="B11" s="132"/>
      <c r="C11" s="132"/>
      <c r="D11" s="134"/>
      <c r="E11" s="75" t="s">
        <v>91</v>
      </c>
      <c r="F11" s="76"/>
      <c r="G11" s="40">
        <v>0</v>
      </c>
      <c r="H11" s="161"/>
      <c r="I11" s="163"/>
      <c r="J11" s="165"/>
    </row>
    <row r="12" spans="1:10">
      <c r="C12" s="1"/>
      <c r="D12" s="1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0</v>
      </c>
      <c r="D18" s="6">
        <v>0</v>
      </c>
      <c r="E18" s="25">
        <f>IF(ISERROR(D18/C18),0,D18/C18)</f>
        <v>0</v>
      </c>
      <c r="F18" s="137" t="s">
        <v>59</v>
      </c>
      <c r="G18" s="138"/>
      <c r="H18" s="6">
        <v>0</v>
      </c>
      <c r="I18" s="6">
        <v>0</v>
      </c>
      <c r="J18" s="34">
        <f>IF(ISERROR(I18/H18),0,I18/H18)</f>
        <v>0</v>
      </c>
    </row>
    <row r="19" spans="1:10">
      <c r="A19" s="98" t="s">
        <v>54</v>
      </c>
      <c r="B19" s="105"/>
      <c r="C19" s="6">
        <v>0</v>
      </c>
      <c r="D19" s="6">
        <v>0</v>
      </c>
      <c r="E19" s="26">
        <f t="shared" ref="E19:E46" si="0">IF(ISERROR(D19/C19),0,D19/C19)</f>
        <v>0</v>
      </c>
      <c r="F19" s="98" t="s">
        <v>60</v>
      </c>
      <c r="G19" s="99"/>
      <c r="H19" s="6">
        <v>0</v>
      </c>
      <c r="I19" s="6">
        <v>0</v>
      </c>
      <c r="J19" s="27">
        <f>IF(ISERROR(I19/H19),0,I19/H19)</f>
        <v>0</v>
      </c>
    </row>
    <row r="20" spans="1:10">
      <c r="A20" s="98" t="s">
        <v>35</v>
      </c>
      <c r="B20" s="105"/>
      <c r="C20" s="6">
        <v>0</v>
      </c>
      <c r="D20" s="6">
        <v>714</v>
      </c>
      <c r="E20" s="26">
        <f t="shared" si="0"/>
        <v>0</v>
      </c>
      <c r="F20" s="98" t="s">
        <v>61</v>
      </c>
      <c r="G20" s="99"/>
      <c r="H20" s="6">
        <v>0</v>
      </c>
      <c r="I20" s="6">
        <v>0</v>
      </c>
      <c r="J20" s="27">
        <f t="shared" ref="J20:J46" si="1">IF(ISERROR(I20/H20),0,I20/H20)</f>
        <v>0</v>
      </c>
    </row>
    <row r="21" spans="1:10">
      <c r="A21" s="98" t="s">
        <v>36</v>
      </c>
      <c r="B21" s="105"/>
      <c r="C21" s="6">
        <v>0</v>
      </c>
      <c r="D21" s="6">
        <v>0</v>
      </c>
      <c r="E21" s="26">
        <f t="shared" si="0"/>
        <v>0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0</v>
      </c>
      <c r="D22" s="6">
        <v>10983</v>
      </c>
      <c r="E22" s="26">
        <f t="shared" si="0"/>
        <v>0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0</v>
      </c>
      <c r="D23" s="6">
        <v>0</v>
      </c>
      <c r="E23" s="26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0</v>
      </c>
      <c r="D24" s="6">
        <v>0</v>
      </c>
      <c r="E24" s="26">
        <f t="shared" si="0"/>
        <v>0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0</v>
      </c>
      <c r="D25" s="6">
        <v>0</v>
      </c>
      <c r="E25" s="26">
        <f t="shared" si="0"/>
        <v>0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0</v>
      </c>
      <c r="D26" s="6">
        <v>0</v>
      </c>
      <c r="E26" s="26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0</v>
      </c>
      <c r="D27" s="6">
        <v>0</v>
      </c>
      <c r="E27" s="26">
        <f t="shared" si="0"/>
        <v>0</v>
      </c>
      <c r="F27" s="98" t="s">
        <v>68</v>
      </c>
      <c r="G27" s="99"/>
      <c r="H27" s="6">
        <v>0</v>
      </c>
      <c r="I27" s="6">
        <v>1804</v>
      </c>
      <c r="J27" s="27">
        <f t="shared" si="1"/>
        <v>0</v>
      </c>
    </row>
    <row r="28" spans="1:10">
      <c r="A28" s="98" t="s">
        <v>43</v>
      </c>
      <c r="B28" s="105"/>
      <c r="C28" s="6">
        <v>0</v>
      </c>
      <c r="D28" s="6">
        <v>29</v>
      </c>
      <c r="E28" s="26">
        <f t="shared" si="0"/>
        <v>0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26">
        <f t="shared" si="0"/>
        <v>0</v>
      </c>
      <c r="F29" s="98" t="s">
        <v>70</v>
      </c>
      <c r="G29" s="99"/>
      <c r="H29" s="6">
        <v>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26">
        <f t="shared" si="0"/>
        <v>0</v>
      </c>
      <c r="F30" s="98" t="s">
        <v>71</v>
      </c>
      <c r="G30" s="99"/>
      <c r="H30" s="6">
        <v>0</v>
      </c>
      <c r="I30" s="6">
        <v>0</v>
      </c>
      <c r="J30" s="27">
        <f t="shared" si="1"/>
        <v>0</v>
      </c>
    </row>
    <row r="31" spans="1:10">
      <c r="A31" s="167" t="s">
        <v>46</v>
      </c>
      <c r="B31" s="105"/>
      <c r="C31" s="6">
        <v>0</v>
      </c>
      <c r="D31" s="6">
        <v>0</v>
      </c>
      <c r="E31" s="26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26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26">
        <f t="shared" si="0"/>
        <v>0</v>
      </c>
      <c r="F33" s="98" t="s">
        <v>74</v>
      </c>
      <c r="G33" s="99"/>
      <c r="H33" s="6">
        <v>0</v>
      </c>
      <c r="I33" s="6">
        <v>1976</v>
      </c>
      <c r="J33" s="27">
        <f t="shared" si="1"/>
        <v>0</v>
      </c>
    </row>
    <row r="34" spans="1:10">
      <c r="A34" s="98" t="s">
        <v>49</v>
      </c>
      <c r="B34" s="105"/>
      <c r="C34" s="7">
        <v>0</v>
      </c>
      <c r="D34" s="6">
        <v>0</v>
      </c>
      <c r="E34" s="26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26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0</v>
      </c>
      <c r="D36" s="6">
        <v>20322</v>
      </c>
      <c r="E36" s="26">
        <f t="shared" si="0"/>
        <v>0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0</v>
      </c>
      <c r="D37" s="6">
        <v>3146</v>
      </c>
      <c r="E37" s="26">
        <f t="shared" si="0"/>
        <v>0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26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26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0</v>
      </c>
      <c r="D40" s="6">
        <v>7469</v>
      </c>
      <c r="E40" s="26">
        <f t="shared" si="0"/>
        <v>0</v>
      </c>
      <c r="F40" s="98" t="s">
        <v>81</v>
      </c>
      <c r="G40" s="99"/>
      <c r="H40" s="6">
        <v>0</v>
      </c>
      <c r="I40" s="6">
        <v>16482</v>
      </c>
      <c r="J40" s="27">
        <f t="shared" si="1"/>
        <v>0</v>
      </c>
    </row>
    <row r="41" spans="1:10">
      <c r="A41" s="101" t="s">
        <v>57</v>
      </c>
      <c r="B41" s="102"/>
      <c r="C41" s="6">
        <v>0</v>
      </c>
      <c r="D41" s="6">
        <v>7432</v>
      </c>
      <c r="E41" s="26">
        <f t="shared" si="0"/>
        <v>0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43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0</v>
      </c>
      <c r="D43" s="42">
        <v>0</v>
      </c>
      <c r="E43" s="29">
        <f t="shared" si="0"/>
        <v>0</v>
      </c>
      <c r="F43" s="75" t="s">
        <v>83</v>
      </c>
      <c r="G43" s="100"/>
      <c r="H43" s="15"/>
      <c r="I43" s="15"/>
      <c r="J43" s="27">
        <f t="shared" si="1"/>
        <v>0</v>
      </c>
    </row>
    <row r="44" spans="1:10" ht="13.5" thickBot="1">
      <c r="A44" s="103" t="s">
        <v>84</v>
      </c>
      <c r="B44" s="104"/>
      <c r="C44" s="48">
        <f>SUM(C18:C43)</f>
        <v>0</v>
      </c>
      <c r="D44" s="48">
        <f>SUM(D18:D43)</f>
        <v>50095</v>
      </c>
      <c r="E44" s="29">
        <f t="shared" si="0"/>
        <v>0</v>
      </c>
      <c r="F44" s="103" t="s">
        <v>84</v>
      </c>
      <c r="G44" s="104"/>
      <c r="H44" s="36">
        <f>SUM(H18:H43)</f>
        <v>0</v>
      </c>
      <c r="I44" s="36">
        <f>SUM(I18:I43)</f>
        <v>20262</v>
      </c>
      <c r="J44" s="28">
        <f t="shared" si="1"/>
        <v>0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29">
        <f t="shared" si="0"/>
        <v>0</v>
      </c>
      <c r="F45" s="87" t="s">
        <v>85</v>
      </c>
      <c r="G45" s="89"/>
      <c r="H45" s="37">
        <v>0</v>
      </c>
      <c r="I45" s="37">
        <v>0</v>
      </c>
      <c r="J45" s="28">
        <f t="shared" si="1"/>
        <v>0</v>
      </c>
    </row>
    <row r="46" spans="1:10" ht="13.5" thickBot="1">
      <c r="A46" s="87" t="s">
        <v>10</v>
      </c>
      <c r="B46" s="90"/>
      <c r="C46" s="38">
        <f>SUM(C44:C45)</f>
        <v>0</v>
      </c>
      <c r="D46" s="38">
        <f>SUM(D44:D45)</f>
        <v>50095</v>
      </c>
      <c r="E46" s="29">
        <f t="shared" si="0"/>
        <v>0</v>
      </c>
      <c r="F46" s="91" t="s">
        <v>10</v>
      </c>
      <c r="G46" s="92"/>
      <c r="H46" s="38">
        <f>SUM(H44:H45)</f>
        <v>0</v>
      </c>
      <c r="I46" s="38">
        <f>SUM(I44:I45)</f>
        <v>20262</v>
      </c>
      <c r="J46" s="28">
        <f t="shared" si="1"/>
        <v>0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-29833</v>
      </c>
      <c r="C51" s="126" t="s">
        <v>15</v>
      </c>
      <c r="D51" s="128">
        <v>37217</v>
      </c>
      <c r="E51" s="129" t="s">
        <v>17</v>
      </c>
      <c r="F51" s="119">
        <f>D51/((D46-D41-D43-D42)/365)</f>
        <v>318.41000000000003</v>
      </c>
      <c r="G51" s="121" t="s">
        <v>18</v>
      </c>
      <c r="H51" s="80">
        <f>(I44-I30)/D46</f>
        <v>0.40450000000000003</v>
      </c>
      <c r="I51" s="81"/>
      <c r="J51" s="82"/>
    </row>
    <row r="52" spans="1:10" ht="38.25" customHeight="1">
      <c r="A52" s="10" t="s">
        <v>25</v>
      </c>
      <c r="B52" s="44">
        <f>I45-D45</f>
        <v>0</v>
      </c>
      <c r="C52" s="127"/>
      <c r="D52" s="120"/>
      <c r="E52" s="120"/>
      <c r="F52" s="120"/>
      <c r="G52" s="122"/>
      <c r="H52" s="83"/>
      <c r="I52" s="83"/>
      <c r="J52" s="84"/>
    </row>
    <row r="53" spans="1:10" ht="15">
      <c r="A53" s="10" t="s">
        <v>26</v>
      </c>
      <c r="B53" s="44">
        <f>B51+B52</f>
        <v>-29833</v>
      </c>
      <c r="C53" s="127"/>
      <c r="D53" s="120"/>
      <c r="E53" s="120"/>
      <c r="F53" s="120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411687</v>
      </c>
      <c r="E54" s="112" t="s">
        <v>17</v>
      </c>
      <c r="F54" s="123">
        <f>D54/((D46-D43-D42-D41)/365)</f>
        <v>3522.16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491632</v>
      </c>
      <c r="C55" s="107"/>
      <c r="D55" s="110"/>
      <c r="E55" s="113"/>
      <c r="F55" s="124"/>
      <c r="G55" s="78"/>
      <c r="H55" s="83"/>
      <c r="I55" s="83"/>
      <c r="J55" s="84"/>
    </row>
    <row r="56" spans="1:10" ht="41.25" customHeight="1">
      <c r="A56" s="41" t="s">
        <v>23</v>
      </c>
      <c r="B56" s="45">
        <f>B55/(D44/365)</f>
        <v>3582</v>
      </c>
      <c r="C56" s="107"/>
      <c r="D56" s="110"/>
      <c r="E56" s="113"/>
      <c r="F56" s="124"/>
      <c r="G56" s="78"/>
      <c r="H56" s="83"/>
      <c r="I56" s="83"/>
      <c r="J56" s="84"/>
    </row>
    <row r="57" spans="1:10" ht="39" thickBot="1">
      <c r="A57" s="9" t="s">
        <v>93</v>
      </c>
      <c r="B57" s="46">
        <f>(B55-165087.22)/(D44/365)</f>
        <v>2379</v>
      </c>
      <c r="C57" s="108"/>
      <c r="D57" s="111"/>
      <c r="E57" s="114"/>
      <c r="F57" s="125"/>
      <c r="G57" s="79"/>
      <c r="H57" s="85"/>
      <c r="I57" s="85"/>
      <c r="J57" s="86"/>
    </row>
  </sheetData>
  <mergeCells count="99">
    <mergeCell ref="A35:B35"/>
    <mergeCell ref="A27:B27"/>
    <mergeCell ref="A23:B23"/>
    <mergeCell ref="A18:B18"/>
    <mergeCell ref="A29:B29"/>
    <mergeCell ref="A28:B28"/>
    <mergeCell ref="A30:B30"/>
    <mergeCell ref="A31:B31"/>
    <mergeCell ref="A32:B32"/>
    <mergeCell ref="A24:B24"/>
    <mergeCell ref="A25:B25"/>
    <mergeCell ref="A21:B21"/>
    <mergeCell ref="A22:B22"/>
    <mergeCell ref="A26:B26"/>
    <mergeCell ref="E9:F9"/>
    <mergeCell ref="E10:F10"/>
    <mergeCell ref="F22:G22"/>
    <mergeCell ref="F23:G23"/>
    <mergeCell ref="F16:J16"/>
    <mergeCell ref="A16:E16"/>
    <mergeCell ref="A20:B20"/>
    <mergeCell ref="A10:A11"/>
    <mergeCell ref="F24:G24"/>
    <mergeCell ref="F25:G25"/>
    <mergeCell ref="I10:I11"/>
    <mergeCell ref="J10:J11"/>
    <mergeCell ref="F20:G20"/>
    <mergeCell ref="F21:G21"/>
    <mergeCell ref="H10:H11"/>
    <mergeCell ref="A4:J4"/>
    <mergeCell ref="C7:C8"/>
    <mergeCell ref="D7:D8"/>
    <mergeCell ref="A6:D6"/>
    <mergeCell ref="E7:F7"/>
    <mergeCell ref="H6:J6"/>
    <mergeCell ref="E8:F8"/>
    <mergeCell ref="A7:B8"/>
    <mergeCell ref="E6:G6"/>
    <mergeCell ref="F54:F57"/>
    <mergeCell ref="C51:C53"/>
    <mergeCell ref="D51:D53"/>
    <mergeCell ref="E51:E53"/>
    <mergeCell ref="A1:J1"/>
    <mergeCell ref="A2:J2"/>
    <mergeCell ref="F19:G19"/>
    <mergeCell ref="B10:B11"/>
    <mergeCell ref="C10:C11"/>
    <mergeCell ref="D10:D11"/>
    <mergeCell ref="E11:F11"/>
    <mergeCell ref="A14:J14"/>
    <mergeCell ref="F17:G17"/>
    <mergeCell ref="F18:G18"/>
    <mergeCell ref="A19:B19"/>
    <mergeCell ref="A17:B17"/>
    <mergeCell ref="A41:B41"/>
    <mergeCell ref="F41:G41"/>
    <mergeCell ref="A44:B44"/>
    <mergeCell ref="F44:G44"/>
    <mergeCell ref="A33:B33"/>
    <mergeCell ref="A34:B34"/>
    <mergeCell ref="A36:B36"/>
    <mergeCell ref="A42:B42"/>
    <mergeCell ref="F42:G42"/>
    <mergeCell ref="A40:B40"/>
    <mergeCell ref="A38:B38"/>
    <mergeCell ref="A37:B37"/>
    <mergeCell ref="A39:B39"/>
    <mergeCell ref="F33:G33"/>
    <mergeCell ref="F34:G34"/>
    <mergeCell ref="F40:G40"/>
    <mergeCell ref="F29:G29"/>
    <mergeCell ref="F30:G30"/>
    <mergeCell ref="F26:G26"/>
    <mergeCell ref="F27:G27"/>
    <mergeCell ref="F35:G35"/>
    <mergeCell ref="F28:G28"/>
    <mergeCell ref="F31:G31"/>
    <mergeCell ref="F32:G32"/>
    <mergeCell ref="F36:G36"/>
    <mergeCell ref="F37:G37"/>
    <mergeCell ref="F38:G38"/>
    <mergeCell ref="F39:G39"/>
    <mergeCell ref="F43:G43"/>
    <mergeCell ref="A43:B43"/>
    <mergeCell ref="G54:G57"/>
    <mergeCell ref="H51:J57"/>
    <mergeCell ref="A45:B45"/>
    <mergeCell ref="F45:G45"/>
    <mergeCell ref="A46:B46"/>
    <mergeCell ref="F46:G46"/>
    <mergeCell ref="H50:J50"/>
    <mergeCell ref="A48:J48"/>
    <mergeCell ref="C54:C57"/>
    <mergeCell ref="D54:D57"/>
    <mergeCell ref="E54:E57"/>
    <mergeCell ref="A50:B50"/>
    <mergeCell ref="C50:G50"/>
    <mergeCell ref="F51:F53"/>
    <mergeCell ref="G51:G53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57"/>
  <sheetViews>
    <sheetView zoomScale="75" zoomScaleNormal="75" workbookViewId="0">
      <selection activeCell="B57" sqref="B57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105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185" t="s">
        <v>0</v>
      </c>
      <c r="B6" s="186"/>
      <c r="C6" s="186"/>
      <c r="D6" s="186"/>
      <c r="E6" s="185" t="s">
        <v>3</v>
      </c>
      <c r="F6" s="186"/>
      <c r="G6" s="190"/>
      <c r="H6" s="189" t="s">
        <v>5</v>
      </c>
      <c r="I6" s="186"/>
      <c r="J6" s="190"/>
    </row>
    <row r="7" spans="1:10">
      <c r="A7" s="197" t="s">
        <v>86</v>
      </c>
      <c r="B7" s="198"/>
      <c r="C7" s="181" t="s">
        <v>20</v>
      </c>
      <c r="D7" s="183" t="s">
        <v>89</v>
      </c>
      <c r="E7" s="187"/>
      <c r="F7" s="188"/>
      <c r="G7" s="60" t="s">
        <v>13</v>
      </c>
      <c r="H7" s="65"/>
      <c r="I7" s="66" t="s">
        <v>11</v>
      </c>
      <c r="J7" s="67" t="s">
        <v>12</v>
      </c>
    </row>
    <row r="8" spans="1:10">
      <c r="A8" s="199"/>
      <c r="B8" s="200"/>
      <c r="C8" s="182"/>
      <c r="D8" s="184"/>
      <c r="E8" s="195" t="s">
        <v>1</v>
      </c>
      <c r="F8" s="196"/>
      <c r="G8" s="61">
        <v>0</v>
      </c>
      <c r="H8" s="68" t="s">
        <v>32</v>
      </c>
      <c r="I8" s="69">
        <v>12</v>
      </c>
      <c r="J8" s="61"/>
    </row>
    <row r="9" spans="1:10" ht="25.5" customHeight="1">
      <c r="A9" s="54" t="s">
        <v>87</v>
      </c>
      <c r="B9" s="55">
        <v>41</v>
      </c>
      <c r="C9" s="56">
        <v>0</v>
      </c>
      <c r="D9" s="57">
        <f>C9/B9</f>
        <v>0</v>
      </c>
      <c r="E9" s="191" t="s">
        <v>92</v>
      </c>
      <c r="F9" s="192"/>
      <c r="G9" s="62">
        <v>0</v>
      </c>
      <c r="H9" s="70" t="s">
        <v>33</v>
      </c>
      <c r="I9" s="69">
        <v>13</v>
      </c>
      <c r="J9" s="61"/>
    </row>
    <row r="10" spans="1:10" ht="12.75" customHeight="1">
      <c r="A10" s="201" t="s">
        <v>88</v>
      </c>
      <c r="B10" s="175">
        <v>114828</v>
      </c>
      <c r="C10" s="175">
        <v>0</v>
      </c>
      <c r="D10" s="177">
        <f>C10/B10</f>
        <v>0</v>
      </c>
      <c r="E10" s="193" t="s">
        <v>2</v>
      </c>
      <c r="F10" s="194"/>
      <c r="G10" s="63">
        <v>7</v>
      </c>
      <c r="H10" s="201" t="s">
        <v>4</v>
      </c>
      <c r="I10" s="203">
        <f>SUM(I8:I9)</f>
        <v>25</v>
      </c>
      <c r="J10" s="205"/>
    </row>
    <row r="11" spans="1:10" ht="12.75" customHeight="1" thickBot="1">
      <c r="A11" s="202"/>
      <c r="B11" s="176"/>
      <c r="C11" s="176"/>
      <c r="D11" s="178"/>
      <c r="E11" s="179" t="s">
        <v>91</v>
      </c>
      <c r="F11" s="180"/>
      <c r="G11" s="64">
        <v>0</v>
      </c>
      <c r="H11" s="202"/>
      <c r="I11" s="204"/>
      <c r="J11" s="206"/>
    </row>
    <row r="12" spans="1:10">
      <c r="A12" s="58"/>
      <c r="B12" s="58"/>
      <c r="C12" s="59"/>
      <c r="D12" s="59"/>
      <c r="E12" s="58"/>
      <c r="F12" s="58"/>
      <c r="G12" s="58"/>
      <c r="H12" s="58"/>
      <c r="I12" s="58"/>
      <c r="J12" s="58"/>
    </row>
    <row r="13" spans="1:10">
      <c r="H13" s="58"/>
      <c r="I13" s="58"/>
      <c r="J13" s="58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62400</v>
      </c>
      <c r="D18" s="6">
        <v>32766</v>
      </c>
      <c r="E18" s="49">
        <f t="shared" ref="E18:E46" si="0">IF(ISERROR(D18/C18),0,D18/C18)</f>
        <v>0.53</v>
      </c>
      <c r="F18" s="137" t="s">
        <v>59</v>
      </c>
      <c r="G18" s="138"/>
      <c r="H18" s="6">
        <v>20000</v>
      </c>
      <c r="I18" s="6">
        <v>15995</v>
      </c>
      <c r="J18" s="34">
        <f t="shared" ref="J18:J41" si="1">IF(ISERROR(I18/H18),0,I18/H18)</f>
        <v>0.8</v>
      </c>
    </row>
    <row r="19" spans="1:10">
      <c r="A19" s="98" t="s">
        <v>54</v>
      </c>
      <c r="B19" s="105"/>
      <c r="C19" s="6">
        <v>0</v>
      </c>
      <c r="D19" s="6">
        <v>0</v>
      </c>
      <c r="E19" s="50">
        <f t="shared" si="0"/>
        <v>0</v>
      </c>
      <c r="F19" s="98" t="s">
        <v>60</v>
      </c>
      <c r="G19" s="99"/>
      <c r="H19" s="6">
        <v>0</v>
      </c>
      <c r="I19" s="6">
        <v>0</v>
      </c>
      <c r="J19" s="27">
        <f t="shared" si="1"/>
        <v>0</v>
      </c>
    </row>
    <row r="20" spans="1:10">
      <c r="A20" s="98" t="s">
        <v>35</v>
      </c>
      <c r="B20" s="105"/>
      <c r="C20" s="6">
        <v>48000</v>
      </c>
      <c r="D20" s="6">
        <v>10612</v>
      </c>
      <c r="E20" s="50">
        <f t="shared" si="0"/>
        <v>0.22</v>
      </c>
      <c r="F20" s="98" t="s">
        <v>61</v>
      </c>
      <c r="G20" s="99"/>
      <c r="H20" s="6">
        <v>1000</v>
      </c>
      <c r="I20" s="6">
        <v>0</v>
      </c>
      <c r="J20" s="27">
        <f t="shared" si="1"/>
        <v>0</v>
      </c>
    </row>
    <row r="21" spans="1:10">
      <c r="A21" s="98" t="s">
        <v>36</v>
      </c>
      <c r="B21" s="105"/>
      <c r="C21" s="6">
        <v>2500</v>
      </c>
      <c r="D21" s="6">
        <v>1530</v>
      </c>
      <c r="E21" s="50">
        <f t="shared" si="0"/>
        <v>0.61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310847</v>
      </c>
      <c r="D22" s="6">
        <v>121604</v>
      </c>
      <c r="E22" s="50">
        <f t="shared" si="0"/>
        <v>0.39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1000</v>
      </c>
      <c r="D23" s="6">
        <v>0</v>
      </c>
      <c r="E23" s="50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37650</v>
      </c>
      <c r="D24" s="6">
        <v>18372</v>
      </c>
      <c r="E24" s="50">
        <f t="shared" si="0"/>
        <v>0.49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17000</v>
      </c>
      <c r="D25" s="6">
        <v>7446</v>
      </c>
      <c r="E25" s="50">
        <f t="shared" si="0"/>
        <v>0.44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200</v>
      </c>
      <c r="D26" s="6">
        <v>0</v>
      </c>
      <c r="E26" s="50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105000</v>
      </c>
      <c r="D27" s="6">
        <v>38174</v>
      </c>
      <c r="E27" s="50">
        <f t="shared" si="0"/>
        <v>0.36</v>
      </c>
      <c r="F27" s="98" t="s">
        <v>68</v>
      </c>
      <c r="G27" s="99"/>
      <c r="H27" s="6">
        <v>23000</v>
      </c>
      <c r="I27" s="6">
        <v>13590</v>
      </c>
      <c r="J27" s="27">
        <f t="shared" si="1"/>
        <v>0.59</v>
      </c>
    </row>
    <row r="28" spans="1:10">
      <c r="A28" s="98" t="s">
        <v>43</v>
      </c>
      <c r="B28" s="105"/>
      <c r="C28" s="6">
        <v>3000</v>
      </c>
      <c r="D28" s="6">
        <v>963</v>
      </c>
      <c r="E28" s="50">
        <f t="shared" si="0"/>
        <v>0.32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50">
        <f t="shared" si="0"/>
        <v>0</v>
      </c>
      <c r="F29" s="98" t="s">
        <v>70</v>
      </c>
      <c r="G29" s="99"/>
      <c r="H29" s="6">
        <v>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50">
        <f t="shared" si="0"/>
        <v>0</v>
      </c>
      <c r="F30" s="98" t="s">
        <v>71</v>
      </c>
      <c r="G30" s="99"/>
      <c r="H30" s="6">
        <v>461632</v>
      </c>
      <c r="I30" s="6">
        <v>352979</v>
      </c>
      <c r="J30" s="27">
        <f t="shared" si="1"/>
        <v>0.76</v>
      </c>
    </row>
    <row r="31" spans="1:10">
      <c r="A31" s="167" t="s">
        <v>46</v>
      </c>
      <c r="B31" s="105"/>
      <c r="C31" s="6">
        <v>0</v>
      </c>
      <c r="D31" s="6">
        <v>0</v>
      </c>
      <c r="E31" s="50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50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50">
        <f t="shared" si="0"/>
        <v>0</v>
      </c>
      <c r="F33" s="98" t="s">
        <v>74</v>
      </c>
      <c r="G33" s="99"/>
      <c r="H33" s="6">
        <v>288131</v>
      </c>
      <c r="I33" s="6">
        <v>164588</v>
      </c>
      <c r="J33" s="27">
        <f t="shared" si="1"/>
        <v>0.56999999999999995</v>
      </c>
    </row>
    <row r="34" spans="1:10">
      <c r="A34" s="98" t="s">
        <v>49</v>
      </c>
      <c r="B34" s="105"/>
      <c r="C34" s="7">
        <v>0</v>
      </c>
      <c r="D34" s="6">
        <v>0</v>
      </c>
      <c r="E34" s="50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50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295167</v>
      </c>
      <c r="D36" s="6">
        <v>222691</v>
      </c>
      <c r="E36" s="50">
        <f t="shared" si="0"/>
        <v>0.75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45554</v>
      </c>
      <c r="D37" s="6">
        <v>33096</v>
      </c>
      <c r="E37" s="50">
        <f t="shared" si="0"/>
        <v>0.73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50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50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80730</v>
      </c>
      <c r="D40" s="6">
        <v>53863</v>
      </c>
      <c r="E40" s="50">
        <f t="shared" si="0"/>
        <v>0.67</v>
      </c>
      <c r="F40" s="98" t="s">
        <v>81</v>
      </c>
      <c r="G40" s="99"/>
      <c r="H40" s="6">
        <v>100000</v>
      </c>
      <c r="I40" s="6">
        <v>177706</v>
      </c>
      <c r="J40" s="27">
        <f t="shared" si="1"/>
        <v>1.78</v>
      </c>
    </row>
    <row r="41" spans="1:10">
      <c r="A41" s="101" t="s">
        <v>57</v>
      </c>
      <c r="B41" s="102"/>
      <c r="C41" s="6">
        <v>100000</v>
      </c>
      <c r="D41" s="6">
        <v>23090</v>
      </c>
      <c r="E41" s="50">
        <f t="shared" si="0"/>
        <v>0.23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51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41412</v>
      </c>
      <c r="D43" s="42">
        <v>41410</v>
      </c>
      <c r="E43" s="52">
        <f t="shared" si="0"/>
        <v>1</v>
      </c>
      <c r="F43" s="75" t="s">
        <v>83</v>
      </c>
      <c r="G43" s="100"/>
      <c r="H43" s="15"/>
      <c r="I43" s="15"/>
      <c r="J43" s="27">
        <f>IF(ISERROR(I43/H43),0,I43/H43)</f>
        <v>0</v>
      </c>
    </row>
    <row r="44" spans="1:10" ht="13.5" thickBot="1">
      <c r="A44" s="103" t="s">
        <v>84</v>
      </c>
      <c r="B44" s="104"/>
      <c r="C44" s="48">
        <f>SUM(C18:C43)</f>
        <v>1150460</v>
      </c>
      <c r="D44" s="48">
        <f>SUM(D18:D43)</f>
        <v>605617</v>
      </c>
      <c r="E44" s="52">
        <f t="shared" si="0"/>
        <v>0.53</v>
      </c>
      <c r="F44" s="103" t="s">
        <v>84</v>
      </c>
      <c r="G44" s="104"/>
      <c r="H44" s="36">
        <f>SUM(H18:H43)</f>
        <v>893763</v>
      </c>
      <c r="I44" s="36">
        <f>SUM(I18:I43)</f>
        <v>724858</v>
      </c>
      <c r="J44" s="28">
        <f>IF(ISERROR(I44/H44),0,I44/H44)</f>
        <v>0.81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52">
        <f t="shared" si="0"/>
        <v>0</v>
      </c>
      <c r="F45" s="87" t="s">
        <v>85</v>
      </c>
      <c r="G45" s="89"/>
      <c r="H45" s="37">
        <v>41412</v>
      </c>
      <c r="I45" s="37">
        <v>41410</v>
      </c>
      <c r="J45" s="28">
        <f>IF(ISERROR(I45/H45),0,I45/H45)</f>
        <v>1</v>
      </c>
    </row>
    <row r="46" spans="1:10" ht="13.5" thickBot="1">
      <c r="A46" s="87" t="s">
        <v>10</v>
      </c>
      <c r="B46" s="90"/>
      <c r="C46" s="38">
        <f>SUM(C44:C45)</f>
        <v>1150460</v>
      </c>
      <c r="D46" s="38">
        <f>SUM(D44:D45)</f>
        <v>605617</v>
      </c>
      <c r="E46" s="52">
        <f t="shared" si="0"/>
        <v>0.53</v>
      </c>
      <c r="F46" s="91" t="s">
        <v>10</v>
      </c>
      <c r="G46" s="92"/>
      <c r="H46" s="38">
        <f>SUM(H44:H45)</f>
        <v>935175</v>
      </c>
      <c r="I46" s="38">
        <f>SUM(I44:I45)</f>
        <v>766268</v>
      </c>
      <c r="J46" s="28">
        <f>IF(ISERROR(I46/H46),0,I46/H46)</f>
        <v>0.82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119241</v>
      </c>
      <c r="C51" s="126" t="s">
        <v>15</v>
      </c>
      <c r="D51" s="128">
        <v>60689</v>
      </c>
      <c r="E51" s="129" t="s">
        <v>17</v>
      </c>
      <c r="F51" s="168">
        <f>D51/((C46-C41-C43-C42)/365)</f>
        <v>22</v>
      </c>
      <c r="G51" s="121" t="s">
        <v>18</v>
      </c>
      <c r="H51" s="80">
        <f>(I44-I30)/D46</f>
        <v>0.61399999999999999</v>
      </c>
      <c r="I51" s="81"/>
      <c r="J51" s="82"/>
    </row>
    <row r="52" spans="1:10" ht="38.25" customHeight="1">
      <c r="A52" s="10" t="s">
        <v>25</v>
      </c>
      <c r="B52" s="44">
        <f>I45-D45</f>
        <v>41410</v>
      </c>
      <c r="C52" s="127"/>
      <c r="D52" s="120"/>
      <c r="E52" s="120"/>
      <c r="F52" s="169"/>
      <c r="G52" s="122"/>
      <c r="H52" s="83"/>
      <c r="I52" s="83"/>
      <c r="J52" s="84"/>
    </row>
    <row r="53" spans="1:10" ht="15">
      <c r="A53" s="10" t="s">
        <v>26</v>
      </c>
      <c r="B53" s="44">
        <f>B51+B52</f>
        <v>160651</v>
      </c>
      <c r="C53" s="127"/>
      <c r="D53" s="120"/>
      <c r="E53" s="120"/>
      <c r="F53" s="169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656107</v>
      </c>
      <c r="E54" s="112" t="s">
        <v>17</v>
      </c>
      <c r="F54" s="170">
        <f>D54/((C46-C43-C42-C41)/365)</f>
        <v>237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682116</v>
      </c>
      <c r="C55" s="107"/>
      <c r="D55" s="110"/>
      <c r="E55" s="113"/>
      <c r="F55" s="171"/>
      <c r="G55" s="78"/>
      <c r="H55" s="83"/>
      <c r="I55" s="83"/>
      <c r="J55" s="84"/>
    </row>
    <row r="56" spans="1:10" ht="46.5" customHeight="1">
      <c r="A56" s="41" t="s">
        <v>23</v>
      </c>
      <c r="B56" s="53">
        <f>B55/(C44/365)</f>
        <v>216</v>
      </c>
      <c r="C56" s="107"/>
      <c r="D56" s="110"/>
      <c r="E56" s="113"/>
      <c r="F56" s="171"/>
      <c r="G56" s="78"/>
      <c r="H56" s="83"/>
      <c r="I56" s="83"/>
      <c r="J56" s="84"/>
    </row>
    <row r="57" spans="1:10" ht="54.75" customHeight="1" thickBot="1">
      <c r="A57" s="9" t="s">
        <v>93</v>
      </c>
      <c r="B57" s="46">
        <f>(B55-192233.22)/(C44/365)</f>
        <v>155</v>
      </c>
      <c r="C57" s="108"/>
      <c r="D57" s="111"/>
      <c r="E57" s="114"/>
      <c r="F57" s="172"/>
      <c r="G57" s="79"/>
      <c r="H57" s="85"/>
      <c r="I57" s="85"/>
      <c r="J57" s="86"/>
    </row>
  </sheetData>
  <mergeCells count="99">
    <mergeCell ref="G54:G57"/>
    <mergeCell ref="H51:J57"/>
    <mergeCell ref="A45:B45"/>
    <mergeCell ref="F45:G45"/>
    <mergeCell ref="A46:B46"/>
    <mergeCell ref="F46:G46"/>
    <mergeCell ref="H50:J50"/>
    <mergeCell ref="A48:J48"/>
    <mergeCell ref="F51:F53"/>
    <mergeCell ref="G51:G53"/>
    <mergeCell ref="F54:F57"/>
    <mergeCell ref="C51:C53"/>
    <mergeCell ref="D51:D53"/>
    <mergeCell ref="E51:E53"/>
    <mergeCell ref="C54:C57"/>
    <mergeCell ref="D54:D57"/>
    <mergeCell ref="F36:G36"/>
    <mergeCell ref="F37:G37"/>
    <mergeCell ref="F38:G38"/>
    <mergeCell ref="F39:G39"/>
    <mergeCell ref="F31:G31"/>
    <mergeCell ref="F32:G32"/>
    <mergeCell ref="F33:G33"/>
    <mergeCell ref="F34:G34"/>
    <mergeCell ref="F35:G35"/>
    <mergeCell ref="A36:B36"/>
    <mergeCell ref="F20:G20"/>
    <mergeCell ref="F21:G21"/>
    <mergeCell ref="F29:G29"/>
    <mergeCell ref="F30:G30"/>
    <mergeCell ref="F26:G26"/>
    <mergeCell ref="F27:G27"/>
    <mergeCell ref="F24:G24"/>
    <mergeCell ref="F25:G25"/>
    <mergeCell ref="F28:G28"/>
    <mergeCell ref="A28:B28"/>
    <mergeCell ref="A30:B30"/>
    <mergeCell ref="A31:B31"/>
    <mergeCell ref="A32:B32"/>
    <mergeCell ref="A33:B33"/>
    <mergeCell ref="A34:B34"/>
    <mergeCell ref="F41:G41"/>
    <mergeCell ref="A44:B44"/>
    <mergeCell ref="F44:G44"/>
    <mergeCell ref="A38:B38"/>
    <mergeCell ref="A37:B37"/>
    <mergeCell ref="A39:B39"/>
    <mergeCell ref="F43:G43"/>
    <mergeCell ref="A43:B43"/>
    <mergeCell ref="A42:B42"/>
    <mergeCell ref="F42:G42"/>
    <mergeCell ref="A40:B40"/>
    <mergeCell ref="A41:B41"/>
    <mergeCell ref="F40:G40"/>
    <mergeCell ref="E54:E57"/>
    <mergeCell ref="A50:B50"/>
    <mergeCell ref="C50:G50"/>
    <mergeCell ref="A4:J4"/>
    <mergeCell ref="C7:C8"/>
    <mergeCell ref="D7:D8"/>
    <mergeCell ref="A6:D6"/>
    <mergeCell ref="E6:G6"/>
    <mergeCell ref="E8:F8"/>
    <mergeCell ref="A7:B8"/>
    <mergeCell ref="A10:A11"/>
    <mergeCell ref="A26:B26"/>
    <mergeCell ref="F22:G22"/>
    <mergeCell ref="F23:G23"/>
    <mergeCell ref="A20:B20"/>
    <mergeCell ref="A21:B21"/>
    <mergeCell ref="A1:J1"/>
    <mergeCell ref="A2:J2"/>
    <mergeCell ref="F19:G19"/>
    <mergeCell ref="B10:B11"/>
    <mergeCell ref="C10:C11"/>
    <mergeCell ref="D10:D11"/>
    <mergeCell ref="E11:F11"/>
    <mergeCell ref="E7:F7"/>
    <mergeCell ref="H6:J6"/>
    <mergeCell ref="E9:F9"/>
    <mergeCell ref="E10:F10"/>
    <mergeCell ref="F16:J16"/>
    <mergeCell ref="A16:E16"/>
    <mergeCell ref="A14:J14"/>
    <mergeCell ref="F17:G17"/>
    <mergeCell ref="F18:G18"/>
    <mergeCell ref="A22:B22"/>
    <mergeCell ref="H10:H11"/>
    <mergeCell ref="I10:I11"/>
    <mergeCell ref="J10:J11"/>
    <mergeCell ref="A35:B35"/>
    <mergeCell ref="A27:B27"/>
    <mergeCell ref="A23:B23"/>
    <mergeCell ref="A18:B18"/>
    <mergeCell ref="A29:B29"/>
    <mergeCell ref="A24:B24"/>
    <mergeCell ref="A25:B25"/>
    <mergeCell ref="A19:B19"/>
    <mergeCell ref="A17:B17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57"/>
  <sheetViews>
    <sheetView zoomScale="75" zoomScaleNormal="75" workbookViewId="0">
      <selection activeCell="G11" sqref="G11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106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185" t="s">
        <v>0</v>
      </c>
      <c r="B6" s="186"/>
      <c r="C6" s="186"/>
      <c r="D6" s="186"/>
      <c r="E6" s="185" t="s">
        <v>3</v>
      </c>
      <c r="F6" s="186"/>
      <c r="G6" s="190"/>
      <c r="H6" s="189" t="s">
        <v>5</v>
      </c>
      <c r="I6" s="186"/>
      <c r="J6" s="190"/>
    </row>
    <row r="7" spans="1:10">
      <c r="A7" s="197" t="s">
        <v>86</v>
      </c>
      <c r="B7" s="198"/>
      <c r="C7" s="181" t="s">
        <v>20</v>
      </c>
      <c r="D7" s="183" t="s">
        <v>89</v>
      </c>
      <c r="E7" s="187"/>
      <c r="F7" s="188"/>
      <c r="G7" s="60" t="s">
        <v>13</v>
      </c>
      <c r="H7" s="65"/>
      <c r="I7" s="66" t="s">
        <v>11</v>
      </c>
      <c r="J7" s="67" t="s">
        <v>12</v>
      </c>
    </row>
    <row r="8" spans="1:10">
      <c r="A8" s="199"/>
      <c r="B8" s="200"/>
      <c r="C8" s="182"/>
      <c r="D8" s="184"/>
      <c r="E8" s="195" t="s">
        <v>1</v>
      </c>
      <c r="F8" s="196"/>
      <c r="G8" s="61">
        <v>0</v>
      </c>
      <c r="H8" s="68" t="s">
        <v>32</v>
      </c>
      <c r="I8" s="69">
        <v>12</v>
      </c>
      <c r="J8" s="61"/>
    </row>
    <row r="9" spans="1:10" ht="25.5" customHeight="1">
      <c r="A9" s="54" t="s">
        <v>87</v>
      </c>
      <c r="B9" s="55">
        <v>38</v>
      </c>
      <c r="C9" s="56">
        <v>2</v>
      </c>
      <c r="D9" s="57">
        <f>C9/B9</f>
        <v>5.2600000000000001E-2</v>
      </c>
      <c r="E9" s="191" t="s">
        <v>92</v>
      </c>
      <c r="F9" s="192"/>
      <c r="G9" s="62">
        <v>0</v>
      </c>
      <c r="H9" s="70" t="s">
        <v>33</v>
      </c>
      <c r="I9" s="69">
        <v>13</v>
      </c>
      <c r="J9" s="61"/>
    </row>
    <row r="10" spans="1:10" ht="12.75" customHeight="1">
      <c r="A10" s="201" t="s">
        <v>88</v>
      </c>
      <c r="B10" s="175">
        <v>97001</v>
      </c>
      <c r="C10" s="175">
        <v>1141</v>
      </c>
      <c r="D10" s="177">
        <f>C10/B10</f>
        <v>1.18E-2</v>
      </c>
      <c r="E10" s="193" t="s">
        <v>2</v>
      </c>
      <c r="F10" s="194"/>
      <c r="G10" s="63">
        <v>10</v>
      </c>
      <c r="H10" s="201" t="s">
        <v>4</v>
      </c>
      <c r="I10" s="203">
        <f>SUM(I8:I9)</f>
        <v>25</v>
      </c>
      <c r="J10" s="205"/>
    </row>
    <row r="11" spans="1:10" ht="12.75" customHeight="1" thickBot="1">
      <c r="A11" s="202"/>
      <c r="B11" s="176"/>
      <c r="C11" s="176"/>
      <c r="D11" s="178"/>
      <c r="E11" s="179" t="s">
        <v>91</v>
      </c>
      <c r="F11" s="180"/>
      <c r="G11" s="64">
        <v>0</v>
      </c>
      <c r="H11" s="202"/>
      <c r="I11" s="204"/>
      <c r="J11" s="206"/>
    </row>
    <row r="12" spans="1:10">
      <c r="A12" s="58"/>
      <c r="B12" s="58"/>
      <c r="C12" s="59"/>
      <c r="D12" s="59"/>
      <c r="E12" s="58"/>
      <c r="F12" s="58"/>
      <c r="G12" s="58"/>
      <c r="H12" s="58"/>
      <c r="I12" s="58"/>
      <c r="J12" s="58"/>
    </row>
    <row r="13" spans="1:10">
      <c r="H13" s="58"/>
      <c r="I13" s="58"/>
      <c r="J13" s="58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62400</v>
      </c>
      <c r="D18" s="6">
        <v>42979</v>
      </c>
      <c r="E18" s="49">
        <f t="shared" ref="E18:E46" si="0">IF(ISERROR(D18/C18),0,D18/C18)</f>
        <v>0.69</v>
      </c>
      <c r="F18" s="137" t="s">
        <v>59</v>
      </c>
      <c r="G18" s="138"/>
      <c r="H18" s="6">
        <v>20000</v>
      </c>
      <c r="I18" s="6">
        <v>16159</v>
      </c>
      <c r="J18" s="34">
        <f t="shared" ref="J18:J41" si="1">IF(ISERROR(I18/H18),0,I18/H18)</f>
        <v>0.81</v>
      </c>
    </row>
    <row r="19" spans="1:10">
      <c r="A19" s="98" t="s">
        <v>54</v>
      </c>
      <c r="B19" s="105"/>
      <c r="C19" s="6">
        <v>0</v>
      </c>
      <c r="D19" s="6">
        <v>0</v>
      </c>
      <c r="E19" s="50">
        <f t="shared" si="0"/>
        <v>0</v>
      </c>
      <c r="F19" s="98" t="s">
        <v>60</v>
      </c>
      <c r="G19" s="99"/>
      <c r="H19" s="6">
        <v>0</v>
      </c>
      <c r="I19" s="6">
        <v>0</v>
      </c>
      <c r="J19" s="27">
        <f t="shared" si="1"/>
        <v>0</v>
      </c>
    </row>
    <row r="20" spans="1:10">
      <c r="A20" s="98" t="s">
        <v>35</v>
      </c>
      <c r="B20" s="105"/>
      <c r="C20" s="6">
        <v>48000</v>
      </c>
      <c r="D20" s="6">
        <v>12463</v>
      </c>
      <c r="E20" s="50">
        <f t="shared" si="0"/>
        <v>0.26</v>
      </c>
      <c r="F20" s="98" t="s">
        <v>61</v>
      </c>
      <c r="G20" s="99"/>
      <c r="H20" s="6">
        <v>1000</v>
      </c>
      <c r="I20" s="6">
        <v>0</v>
      </c>
      <c r="J20" s="27">
        <f t="shared" si="1"/>
        <v>0</v>
      </c>
    </row>
    <row r="21" spans="1:10">
      <c r="A21" s="98" t="s">
        <v>36</v>
      </c>
      <c r="B21" s="105"/>
      <c r="C21" s="6">
        <v>2500</v>
      </c>
      <c r="D21" s="6">
        <v>1645</v>
      </c>
      <c r="E21" s="50">
        <f t="shared" si="0"/>
        <v>0.66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310847</v>
      </c>
      <c r="D22" s="6">
        <v>137200</v>
      </c>
      <c r="E22" s="50">
        <f t="shared" si="0"/>
        <v>0.44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1000</v>
      </c>
      <c r="D23" s="6">
        <v>0</v>
      </c>
      <c r="E23" s="50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37650</v>
      </c>
      <c r="D24" s="6">
        <v>21195</v>
      </c>
      <c r="E24" s="50">
        <f t="shared" si="0"/>
        <v>0.56000000000000005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17000</v>
      </c>
      <c r="D25" s="6">
        <v>8207</v>
      </c>
      <c r="E25" s="50">
        <f t="shared" si="0"/>
        <v>0.48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200</v>
      </c>
      <c r="D26" s="6">
        <v>0</v>
      </c>
      <c r="E26" s="50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105000</v>
      </c>
      <c r="D27" s="6">
        <v>50973</v>
      </c>
      <c r="E27" s="50">
        <f t="shared" si="0"/>
        <v>0.49</v>
      </c>
      <c r="F27" s="98" t="s">
        <v>68</v>
      </c>
      <c r="G27" s="99"/>
      <c r="H27" s="6">
        <v>23000</v>
      </c>
      <c r="I27" s="6">
        <v>16665</v>
      </c>
      <c r="J27" s="27">
        <f t="shared" si="1"/>
        <v>0.72</v>
      </c>
    </row>
    <row r="28" spans="1:10">
      <c r="A28" s="98" t="s">
        <v>43</v>
      </c>
      <c r="B28" s="105"/>
      <c r="C28" s="6">
        <v>3000</v>
      </c>
      <c r="D28" s="6">
        <v>992</v>
      </c>
      <c r="E28" s="50">
        <f t="shared" si="0"/>
        <v>0.33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50">
        <f t="shared" si="0"/>
        <v>0</v>
      </c>
      <c r="F29" s="98" t="s">
        <v>70</v>
      </c>
      <c r="G29" s="99"/>
      <c r="H29" s="6">
        <v>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50">
        <f t="shared" si="0"/>
        <v>0</v>
      </c>
      <c r="F30" s="98" t="s">
        <v>71</v>
      </c>
      <c r="G30" s="99"/>
      <c r="H30" s="6">
        <v>461632</v>
      </c>
      <c r="I30" s="6">
        <v>461632</v>
      </c>
      <c r="J30" s="27">
        <f t="shared" si="1"/>
        <v>1</v>
      </c>
    </row>
    <row r="31" spans="1:10">
      <c r="A31" s="167" t="s">
        <v>46</v>
      </c>
      <c r="B31" s="105"/>
      <c r="C31" s="6">
        <v>0</v>
      </c>
      <c r="D31" s="6">
        <v>0</v>
      </c>
      <c r="E31" s="50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50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50">
        <f t="shared" si="0"/>
        <v>0</v>
      </c>
      <c r="F33" s="98" t="s">
        <v>74</v>
      </c>
      <c r="G33" s="99"/>
      <c r="H33" s="6">
        <v>288131</v>
      </c>
      <c r="I33" s="6">
        <v>183920</v>
      </c>
      <c r="J33" s="27">
        <f t="shared" si="1"/>
        <v>0.64</v>
      </c>
    </row>
    <row r="34" spans="1:10">
      <c r="A34" s="98" t="s">
        <v>49</v>
      </c>
      <c r="B34" s="105"/>
      <c r="C34" s="7">
        <v>0</v>
      </c>
      <c r="D34" s="6">
        <v>0</v>
      </c>
      <c r="E34" s="50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50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295167</v>
      </c>
      <c r="D36" s="6">
        <v>247011</v>
      </c>
      <c r="E36" s="50">
        <f t="shared" si="0"/>
        <v>0.84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45554</v>
      </c>
      <c r="D37" s="6">
        <v>36451</v>
      </c>
      <c r="E37" s="50">
        <f t="shared" si="0"/>
        <v>0.8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50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50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80730</v>
      </c>
      <c r="D40" s="6">
        <v>59888</v>
      </c>
      <c r="E40" s="50">
        <f t="shared" si="0"/>
        <v>0.74</v>
      </c>
      <c r="F40" s="98" t="s">
        <v>81</v>
      </c>
      <c r="G40" s="99"/>
      <c r="H40" s="6">
        <v>100000</v>
      </c>
      <c r="I40" s="6">
        <v>202153</v>
      </c>
      <c r="J40" s="27">
        <f t="shared" si="1"/>
        <v>2.02</v>
      </c>
    </row>
    <row r="41" spans="1:10">
      <c r="A41" s="101" t="s">
        <v>57</v>
      </c>
      <c r="B41" s="102"/>
      <c r="C41" s="6">
        <v>100000</v>
      </c>
      <c r="D41" s="6">
        <v>40208</v>
      </c>
      <c r="E41" s="50">
        <f t="shared" si="0"/>
        <v>0.4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51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41412</v>
      </c>
      <c r="D43" s="42">
        <v>41410</v>
      </c>
      <c r="E43" s="52">
        <f t="shared" si="0"/>
        <v>1</v>
      </c>
      <c r="F43" s="75" t="s">
        <v>83</v>
      </c>
      <c r="G43" s="100"/>
      <c r="H43" s="15"/>
      <c r="I43" s="15"/>
      <c r="J43" s="27">
        <f>IF(ISERROR(I43/H43),0,I43/H43)</f>
        <v>0</v>
      </c>
    </row>
    <row r="44" spans="1:10" ht="13.5" thickBot="1">
      <c r="A44" s="103" t="s">
        <v>84</v>
      </c>
      <c r="B44" s="104"/>
      <c r="C44" s="48">
        <f>SUM(C18:C43)</f>
        <v>1150460</v>
      </c>
      <c r="D44" s="48">
        <f>SUM(D18:D43)</f>
        <v>700622</v>
      </c>
      <c r="E44" s="52">
        <f t="shared" si="0"/>
        <v>0.61</v>
      </c>
      <c r="F44" s="103" t="s">
        <v>84</v>
      </c>
      <c r="G44" s="104"/>
      <c r="H44" s="36">
        <f>SUM(H18:H43)</f>
        <v>893763</v>
      </c>
      <c r="I44" s="36">
        <f>SUM(I18:I43)</f>
        <v>880529</v>
      </c>
      <c r="J44" s="28">
        <f>IF(ISERROR(I44/H44),0,I44/H44)</f>
        <v>0.99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52">
        <f t="shared" si="0"/>
        <v>0</v>
      </c>
      <c r="F45" s="87" t="s">
        <v>85</v>
      </c>
      <c r="G45" s="89"/>
      <c r="H45" s="37">
        <v>41412</v>
      </c>
      <c r="I45" s="37">
        <v>41410</v>
      </c>
      <c r="J45" s="28">
        <f>IF(ISERROR(I45/H45),0,I45/H45)</f>
        <v>1</v>
      </c>
    </row>
    <row r="46" spans="1:10" ht="13.5" thickBot="1">
      <c r="A46" s="87" t="s">
        <v>10</v>
      </c>
      <c r="B46" s="90"/>
      <c r="C46" s="38">
        <f>SUM(C44:C45)</f>
        <v>1150460</v>
      </c>
      <c r="D46" s="38">
        <f>SUM(D44:D45)</f>
        <v>700622</v>
      </c>
      <c r="E46" s="52">
        <f t="shared" si="0"/>
        <v>0.61</v>
      </c>
      <c r="F46" s="91" t="s">
        <v>10</v>
      </c>
      <c r="G46" s="92"/>
      <c r="H46" s="38">
        <f>SUM(H44:H45)</f>
        <v>935175</v>
      </c>
      <c r="I46" s="38">
        <f>SUM(I44:I45)</f>
        <v>921939</v>
      </c>
      <c r="J46" s="28">
        <f>IF(ISERROR(I46/H46),0,I46/H46)</f>
        <v>0.99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179907</v>
      </c>
      <c r="C51" s="126" t="s">
        <v>15</v>
      </c>
      <c r="D51" s="128">
        <v>53200</v>
      </c>
      <c r="E51" s="129" t="s">
        <v>17</v>
      </c>
      <c r="F51" s="168">
        <f>D51/((C46-C41-C43-C42)/365)</f>
        <v>19</v>
      </c>
      <c r="G51" s="121" t="s">
        <v>18</v>
      </c>
      <c r="H51" s="80">
        <f>(I44-I30)/D46</f>
        <v>0.59789999999999999</v>
      </c>
      <c r="I51" s="81"/>
      <c r="J51" s="82"/>
    </row>
    <row r="52" spans="1:10" ht="38.25" customHeight="1">
      <c r="A52" s="10" t="s">
        <v>25</v>
      </c>
      <c r="B52" s="44">
        <f>I45-D45</f>
        <v>41410</v>
      </c>
      <c r="C52" s="127"/>
      <c r="D52" s="120"/>
      <c r="E52" s="120"/>
      <c r="F52" s="169"/>
      <c r="G52" s="122"/>
      <c r="H52" s="83"/>
      <c r="I52" s="83"/>
      <c r="J52" s="84"/>
    </row>
    <row r="53" spans="1:10" ht="15">
      <c r="A53" s="10" t="s">
        <v>26</v>
      </c>
      <c r="B53" s="44">
        <f>B51+B52</f>
        <v>221317</v>
      </c>
      <c r="C53" s="127"/>
      <c r="D53" s="120"/>
      <c r="E53" s="120"/>
      <c r="F53" s="169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659747</v>
      </c>
      <c r="E54" s="112" t="s">
        <v>17</v>
      </c>
      <c r="F54" s="170">
        <f>D54/((C46-C43-C42-C41)/365)</f>
        <v>239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742782</v>
      </c>
      <c r="C55" s="107"/>
      <c r="D55" s="110"/>
      <c r="E55" s="113"/>
      <c r="F55" s="171"/>
      <c r="G55" s="78"/>
      <c r="H55" s="83"/>
      <c r="I55" s="83"/>
      <c r="J55" s="84"/>
    </row>
    <row r="56" spans="1:10" ht="46.5" customHeight="1">
      <c r="A56" s="41" t="s">
        <v>23</v>
      </c>
      <c r="B56" s="53">
        <f>B55/(C44/365)</f>
        <v>236</v>
      </c>
      <c r="C56" s="107"/>
      <c r="D56" s="110"/>
      <c r="E56" s="113"/>
      <c r="F56" s="171"/>
      <c r="G56" s="78"/>
      <c r="H56" s="83"/>
      <c r="I56" s="83"/>
      <c r="J56" s="84"/>
    </row>
    <row r="57" spans="1:10" ht="54.75" customHeight="1" thickBot="1">
      <c r="A57" s="9" t="s">
        <v>93</v>
      </c>
      <c r="B57" s="46">
        <f>(B55-192233.22)/(C44/365)</f>
        <v>175</v>
      </c>
      <c r="C57" s="108"/>
      <c r="D57" s="111"/>
      <c r="E57" s="114"/>
      <c r="F57" s="172"/>
      <c r="G57" s="79"/>
      <c r="H57" s="85"/>
      <c r="I57" s="85"/>
      <c r="J57" s="86"/>
    </row>
  </sheetData>
  <mergeCells count="99">
    <mergeCell ref="A35:B35"/>
    <mergeCell ref="A27:B27"/>
    <mergeCell ref="A23:B23"/>
    <mergeCell ref="A18:B18"/>
    <mergeCell ref="A29:B29"/>
    <mergeCell ref="A28:B28"/>
    <mergeCell ref="A30:B30"/>
    <mergeCell ref="A31:B31"/>
    <mergeCell ref="A32:B32"/>
    <mergeCell ref="A24:B24"/>
    <mergeCell ref="A25:B25"/>
    <mergeCell ref="A21:B21"/>
    <mergeCell ref="A22:B22"/>
    <mergeCell ref="A26:B26"/>
    <mergeCell ref="E9:F9"/>
    <mergeCell ref="E10:F10"/>
    <mergeCell ref="F22:G22"/>
    <mergeCell ref="F23:G23"/>
    <mergeCell ref="F16:J16"/>
    <mergeCell ref="A16:E16"/>
    <mergeCell ref="A20:B20"/>
    <mergeCell ref="A10:A11"/>
    <mergeCell ref="F24:G24"/>
    <mergeCell ref="F25:G25"/>
    <mergeCell ref="I10:I11"/>
    <mergeCell ref="J10:J11"/>
    <mergeCell ref="F20:G20"/>
    <mergeCell ref="F21:G21"/>
    <mergeCell ref="H10:H11"/>
    <mergeCell ref="A4:J4"/>
    <mergeCell ref="C7:C8"/>
    <mergeCell ref="D7:D8"/>
    <mergeCell ref="A6:D6"/>
    <mergeCell ref="E7:F7"/>
    <mergeCell ref="H6:J6"/>
    <mergeCell ref="E8:F8"/>
    <mergeCell ref="A7:B8"/>
    <mergeCell ref="E6:G6"/>
    <mergeCell ref="F54:F57"/>
    <mergeCell ref="C51:C53"/>
    <mergeCell ref="D51:D53"/>
    <mergeCell ref="E51:E53"/>
    <mergeCell ref="A1:J1"/>
    <mergeCell ref="A2:J2"/>
    <mergeCell ref="F19:G19"/>
    <mergeCell ref="B10:B11"/>
    <mergeCell ref="C10:C11"/>
    <mergeCell ref="D10:D11"/>
    <mergeCell ref="E11:F11"/>
    <mergeCell ref="A14:J14"/>
    <mergeCell ref="F17:G17"/>
    <mergeCell ref="F18:G18"/>
    <mergeCell ref="A19:B19"/>
    <mergeCell ref="A17:B17"/>
    <mergeCell ref="A41:B41"/>
    <mergeCell ref="F41:G41"/>
    <mergeCell ref="A44:B44"/>
    <mergeCell ref="F44:G44"/>
    <mergeCell ref="A33:B33"/>
    <mergeCell ref="A34:B34"/>
    <mergeCell ref="A36:B36"/>
    <mergeCell ref="A42:B42"/>
    <mergeCell ref="F42:G42"/>
    <mergeCell ref="A40:B40"/>
    <mergeCell ref="A38:B38"/>
    <mergeCell ref="A37:B37"/>
    <mergeCell ref="A39:B39"/>
    <mergeCell ref="F33:G33"/>
    <mergeCell ref="F34:G34"/>
    <mergeCell ref="F40:G40"/>
    <mergeCell ref="F29:G29"/>
    <mergeCell ref="F30:G30"/>
    <mergeCell ref="F26:G26"/>
    <mergeCell ref="F27:G27"/>
    <mergeCell ref="F35:G35"/>
    <mergeCell ref="F28:G28"/>
    <mergeCell ref="F31:G31"/>
    <mergeCell ref="F32:G32"/>
    <mergeCell ref="F36:G36"/>
    <mergeCell ref="F37:G37"/>
    <mergeCell ref="F38:G38"/>
    <mergeCell ref="F39:G39"/>
    <mergeCell ref="F43:G43"/>
    <mergeCell ref="A43:B43"/>
    <mergeCell ref="G54:G57"/>
    <mergeCell ref="H51:J57"/>
    <mergeCell ref="A45:B45"/>
    <mergeCell ref="F45:G45"/>
    <mergeCell ref="A46:B46"/>
    <mergeCell ref="F46:G46"/>
    <mergeCell ref="H50:J50"/>
    <mergeCell ref="A48:J48"/>
    <mergeCell ref="C54:C57"/>
    <mergeCell ref="D54:D57"/>
    <mergeCell ref="E54:E57"/>
    <mergeCell ref="A50:B50"/>
    <mergeCell ref="C50:G50"/>
    <mergeCell ref="F51:F53"/>
    <mergeCell ref="G51:G53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57"/>
  <sheetViews>
    <sheetView topLeftCell="A18" zoomScale="75" zoomScaleNormal="75" workbookViewId="0">
      <selection activeCell="H51" sqref="H51:J57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107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185" t="s">
        <v>0</v>
      </c>
      <c r="B6" s="186"/>
      <c r="C6" s="186"/>
      <c r="D6" s="186"/>
      <c r="E6" s="185" t="s">
        <v>3</v>
      </c>
      <c r="F6" s="186"/>
      <c r="G6" s="190"/>
      <c r="H6" s="189" t="s">
        <v>5</v>
      </c>
      <c r="I6" s="186"/>
      <c r="J6" s="190"/>
    </row>
    <row r="7" spans="1:10">
      <c r="A7" s="197" t="s">
        <v>86</v>
      </c>
      <c r="B7" s="198"/>
      <c r="C7" s="181" t="s">
        <v>20</v>
      </c>
      <c r="D7" s="183" t="s">
        <v>89</v>
      </c>
      <c r="E7" s="187"/>
      <c r="F7" s="188"/>
      <c r="G7" s="60" t="s">
        <v>13</v>
      </c>
      <c r="H7" s="65"/>
      <c r="I7" s="66" t="s">
        <v>11</v>
      </c>
      <c r="J7" s="67" t="s">
        <v>12</v>
      </c>
    </row>
    <row r="8" spans="1:10">
      <c r="A8" s="199"/>
      <c r="B8" s="200"/>
      <c r="C8" s="182"/>
      <c r="D8" s="184"/>
      <c r="E8" s="195" t="s">
        <v>1</v>
      </c>
      <c r="F8" s="196"/>
      <c r="G8" s="61">
        <v>0</v>
      </c>
      <c r="H8" s="68" t="s">
        <v>32</v>
      </c>
      <c r="I8" s="69">
        <v>12</v>
      </c>
      <c r="J8" s="61"/>
    </row>
    <row r="9" spans="1:10" ht="25.5" customHeight="1">
      <c r="A9" s="54" t="s">
        <v>87</v>
      </c>
      <c r="B9" s="55">
        <v>93</v>
      </c>
      <c r="C9" s="56">
        <v>7</v>
      </c>
      <c r="D9" s="57">
        <f>C9/B9</f>
        <v>7.5300000000000006E-2</v>
      </c>
      <c r="E9" s="191" t="s">
        <v>92</v>
      </c>
      <c r="F9" s="192"/>
      <c r="G9" s="62">
        <v>0</v>
      </c>
      <c r="H9" s="70" t="s">
        <v>33</v>
      </c>
      <c r="I9" s="69">
        <v>13</v>
      </c>
      <c r="J9" s="61"/>
    </row>
    <row r="10" spans="1:10" ht="12.75" customHeight="1">
      <c r="A10" s="201" t="s">
        <v>88</v>
      </c>
      <c r="B10" s="175">
        <v>219159</v>
      </c>
      <c r="C10" s="175">
        <v>7850</v>
      </c>
      <c r="D10" s="177">
        <f>C10/B10</f>
        <v>3.5799999999999998E-2</v>
      </c>
      <c r="E10" s="193" t="s">
        <v>2</v>
      </c>
      <c r="F10" s="194"/>
      <c r="G10" s="63">
        <v>0</v>
      </c>
      <c r="H10" s="201" t="s">
        <v>4</v>
      </c>
      <c r="I10" s="203">
        <f>SUM(I8:I9)</f>
        <v>25</v>
      </c>
      <c r="J10" s="205"/>
    </row>
    <row r="11" spans="1:10" ht="12.75" customHeight="1" thickBot="1">
      <c r="A11" s="202"/>
      <c r="B11" s="176"/>
      <c r="C11" s="176"/>
      <c r="D11" s="178"/>
      <c r="E11" s="179" t="s">
        <v>91</v>
      </c>
      <c r="F11" s="180"/>
      <c r="G11" s="64">
        <v>0</v>
      </c>
      <c r="H11" s="202"/>
      <c r="I11" s="204"/>
      <c r="J11" s="206"/>
    </row>
    <row r="12" spans="1:10">
      <c r="A12" s="58"/>
      <c r="B12" s="58"/>
      <c r="C12" s="59"/>
      <c r="D12" s="59"/>
      <c r="E12" s="58"/>
      <c r="F12" s="58"/>
      <c r="G12" s="58"/>
      <c r="H12" s="58"/>
      <c r="I12" s="58"/>
      <c r="J12" s="58"/>
    </row>
    <row r="13" spans="1:10">
      <c r="H13" s="58"/>
      <c r="I13" s="58"/>
      <c r="J13" s="58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79229</v>
      </c>
      <c r="D18" s="6">
        <v>72374</v>
      </c>
      <c r="E18" s="49">
        <f t="shared" ref="E18:E46" si="0">IF(ISERROR(D18/C18),0,D18/C18)</f>
        <v>0.91</v>
      </c>
      <c r="F18" s="137" t="s">
        <v>59</v>
      </c>
      <c r="G18" s="138"/>
      <c r="H18" s="6">
        <v>16000</v>
      </c>
      <c r="I18" s="6">
        <v>16273</v>
      </c>
      <c r="J18" s="34">
        <f t="shared" ref="J18:J41" si="1">IF(ISERROR(I18/H18),0,I18/H18)</f>
        <v>1.02</v>
      </c>
    </row>
    <row r="19" spans="1:10">
      <c r="A19" s="98" t="s">
        <v>54</v>
      </c>
      <c r="B19" s="105"/>
      <c r="C19" s="6">
        <v>0</v>
      </c>
      <c r="D19" s="6">
        <v>0</v>
      </c>
      <c r="E19" s="50">
        <f t="shared" si="0"/>
        <v>0</v>
      </c>
      <c r="F19" s="98" t="s">
        <v>60</v>
      </c>
      <c r="G19" s="99"/>
      <c r="H19" s="6">
        <v>0</v>
      </c>
      <c r="I19" s="6">
        <v>0</v>
      </c>
      <c r="J19" s="27">
        <f t="shared" si="1"/>
        <v>0</v>
      </c>
    </row>
    <row r="20" spans="1:10">
      <c r="A20" s="98" t="s">
        <v>35</v>
      </c>
      <c r="B20" s="105"/>
      <c r="C20" s="6">
        <v>38110</v>
      </c>
      <c r="D20" s="6">
        <v>27724</v>
      </c>
      <c r="E20" s="50">
        <f t="shared" si="0"/>
        <v>0.73</v>
      </c>
      <c r="F20" s="98" t="s">
        <v>61</v>
      </c>
      <c r="G20" s="99"/>
      <c r="H20" s="6">
        <v>0</v>
      </c>
      <c r="I20" s="6">
        <v>0</v>
      </c>
      <c r="J20" s="27">
        <f t="shared" si="1"/>
        <v>0</v>
      </c>
    </row>
    <row r="21" spans="1:10">
      <c r="A21" s="98" t="s">
        <v>36</v>
      </c>
      <c r="B21" s="105"/>
      <c r="C21" s="6">
        <v>9630</v>
      </c>
      <c r="D21" s="6">
        <v>6825</v>
      </c>
      <c r="E21" s="50">
        <f t="shared" si="0"/>
        <v>0.71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214347</v>
      </c>
      <c r="D22" s="6">
        <v>164495</v>
      </c>
      <c r="E22" s="50">
        <f t="shared" si="0"/>
        <v>0.77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1000</v>
      </c>
      <c r="D23" s="6">
        <v>0</v>
      </c>
      <c r="E23" s="50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39350</v>
      </c>
      <c r="D24" s="6">
        <v>31925</v>
      </c>
      <c r="E24" s="50">
        <f t="shared" si="0"/>
        <v>0.81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21500</v>
      </c>
      <c r="D25" s="6">
        <v>16123</v>
      </c>
      <c r="E25" s="50">
        <f t="shared" si="0"/>
        <v>0.75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1100</v>
      </c>
      <c r="D26" s="6">
        <v>0</v>
      </c>
      <c r="E26" s="50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138906</v>
      </c>
      <c r="D27" s="6">
        <v>91756</v>
      </c>
      <c r="E27" s="50">
        <f t="shared" si="0"/>
        <v>0.66</v>
      </c>
      <c r="F27" s="98" t="s">
        <v>68</v>
      </c>
      <c r="G27" s="99"/>
      <c r="H27" s="6">
        <v>18000</v>
      </c>
      <c r="I27" s="6">
        <v>18945</v>
      </c>
      <c r="J27" s="27">
        <f t="shared" si="1"/>
        <v>1.05</v>
      </c>
    </row>
    <row r="28" spans="1:10">
      <c r="A28" s="98" t="s">
        <v>43</v>
      </c>
      <c r="B28" s="105"/>
      <c r="C28" s="6">
        <v>3000</v>
      </c>
      <c r="D28" s="6">
        <v>1022</v>
      </c>
      <c r="E28" s="50">
        <f t="shared" si="0"/>
        <v>0.34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50">
        <f t="shared" si="0"/>
        <v>0</v>
      </c>
      <c r="F29" s="98" t="s">
        <v>70</v>
      </c>
      <c r="G29" s="99"/>
      <c r="H29" s="6">
        <v>6900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50">
        <f t="shared" si="0"/>
        <v>0</v>
      </c>
      <c r="F30" s="98" t="s">
        <v>71</v>
      </c>
      <c r="G30" s="99"/>
      <c r="H30" s="6">
        <v>461632</v>
      </c>
      <c r="I30" s="6">
        <v>461632</v>
      </c>
      <c r="J30" s="27">
        <f t="shared" si="1"/>
        <v>1</v>
      </c>
    </row>
    <row r="31" spans="1:10">
      <c r="A31" s="167" t="s">
        <v>46</v>
      </c>
      <c r="B31" s="105"/>
      <c r="C31" s="6">
        <v>1000</v>
      </c>
      <c r="D31" s="6">
        <v>0</v>
      </c>
      <c r="E31" s="50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50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50">
        <f t="shared" si="0"/>
        <v>0</v>
      </c>
      <c r="F33" s="98" t="s">
        <v>74</v>
      </c>
      <c r="G33" s="99"/>
      <c r="H33" s="6">
        <v>253029</v>
      </c>
      <c r="I33" s="6">
        <v>253794</v>
      </c>
      <c r="J33" s="27">
        <f t="shared" si="1"/>
        <v>1</v>
      </c>
    </row>
    <row r="34" spans="1:10">
      <c r="A34" s="98" t="s">
        <v>49</v>
      </c>
      <c r="B34" s="105"/>
      <c r="C34" s="7">
        <v>0</v>
      </c>
      <c r="D34" s="6">
        <v>0</v>
      </c>
      <c r="E34" s="50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50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298193</v>
      </c>
      <c r="D36" s="6">
        <v>293806</v>
      </c>
      <c r="E36" s="50">
        <f t="shared" si="0"/>
        <v>0.99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47554</v>
      </c>
      <c r="D37" s="6">
        <v>43054</v>
      </c>
      <c r="E37" s="50">
        <f t="shared" si="0"/>
        <v>0.91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50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50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85730</v>
      </c>
      <c r="D40" s="6">
        <v>81014</v>
      </c>
      <c r="E40" s="50">
        <f t="shared" si="0"/>
        <v>0.94</v>
      </c>
      <c r="F40" s="98" t="s">
        <v>81</v>
      </c>
      <c r="G40" s="99"/>
      <c r="H40" s="6">
        <v>200000</v>
      </c>
      <c r="I40" s="6">
        <v>211998</v>
      </c>
      <c r="J40" s="27">
        <f t="shared" si="1"/>
        <v>1.06</v>
      </c>
    </row>
    <row r="41" spans="1:10">
      <c r="A41" s="101" t="s">
        <v>57</v>
      </c>
      <c r="B41" s="102"/>
      <c r="C41" s="6">
        <v>50000</v>
      </c>
      <c r="D41" s="6">
        <v>40398</v>
      </c>
      <c r="E41" s="50">
        <f t="shared" si="0"/>
        <v>0.81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51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41412</v>
      </c>
      <c r="D43" s="42">
        <v>41410</v>
      </c>
      <c r="E43" s="52">
        <f t="shared" si="0"/>
        <v>1</v>
      </c>
      <c r="F43" s="75" t="s">
        <v>83</v>
      </c>
      <c r="G43" s="100"/>
      <c r="H43" s="15"/>
      <c r="I43" s="15"/>
      <c r="J43" s="27">
        <f>IF(ISERROR(I43/H43),0,I43/H43)</f>
        <v>0</v>
      </c>
    </row>
    <row r="44" spans="1:10" ht="13.5" thickBot="1">
      <c r="A44" s="103" t="s">
        <v>84</v>
      </c>
      <c r="B44" s="104"/>
      <c r="C44" s="48">
        <f>SUM(C18:C43)</f>
        <v>1070061</v>
      </c>
      <c r="D44" s="48">
        <f>SUM(D18:D43)</f>
        <v>911926</v>
      </c>
      <c r="E44" s="52">
        <f t="shared" si="0"/>
        <v>0.85</v>
      </c>
      <c r="F44" s="103" t="s">
        <v>84</v>
      </c>
      <c r="G44" s="104"/>
      <c r="H44" s="36">
        <f>SUM(H18:H43)</f>
        <v>955561</v>
      </c>
      <c r="I44" s="36">
        <f>SUM(I18:I43)</f>
        <v>962642</v>
      </c>
      <c r="J44" s="28">
        <f>IF(ISERROR(I44/H44),0,I44/H44)</f>
        <v>1.01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52">
        <f t="shared" si="0"/>
        <v>0</v>
      </c>
      <c r="F45" s="87" t="s">
        <v>85</v>
      </c>
      <c r="G45" s="89"/>
      <c r="H45" s="37">
        <v>41412</v>
      </c>
      <c r="I45" s="37">
        <v>41410</v>
      </c>
      <c r="J45" s="28">
        <f>IF(ISERROR(I45/H45),0,I45/H45)</f>
        <v>1</v>
      </c>
    </row>
    <row r="46" spans="1:10" ht="13.5" thickBot="1">
      <c r="A46" s="87" t="s">
        <v>10</v>
      </c>
      <c r="B46" s="90"/>
      <c r="C46" s="38">
        <f>SUM(C44:C45)</f>
        <v>1070061</v>
      </c>
      <c r="D46" s="38">
        <f>SUM(D44:D45)</f>
        <v>911926</v>
      </c>
      <c r="E46" s="52">
        <f t="shared" si="0"/>
        <v>0.85</v>
      </c>
      <c r="F46" s="91" t="s">
        <v>10</v>
      </c>
      <c r="G46" s="92"/>
      <c r="H46" s="38">
        <f>SUM(H44:H45)</f>
        <v>996973</v>
      </c>
      <c r="I46" s="38">
        <f>SUM(I44:I45)</f>
        <v>1004052</v>
      </c>
      <c r="J46" s="28">
        <f>IF(ISERROR(I46/H46),0,I46/H46)</f>
        <v>1.01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50716</v>
      </c>
      <c r="C51" s="126" t="s">
        <v>15</v>
      </c>
      <c r="D51" s="128">
        <v>43494</v>
      </c>
      <c r="E51" s="129" t="s">
        <v>17</v>
      </c>
      <c r="F51" s="168">
        <f>D51/((C46-C41-C43-C42)/365)</f>
        <v>16</v>
      </c>
      <c r="G51" s="121" t="s">
        <v>18</v>
      </c>
      <c r="H51" s="80">
        <f>(I44-I30)/D46</f>
        <v>0.5494</v>
      </c>
      <c r="I51" s="81"/>
      <c r="J51" s="82"/>
    </row>
    <row r="52" spans="1:10" ht="38.25" customHeight="1">
      <c r="A52" s="10" t="s">
        <v>25</v>
      </c>
      <c r="B52" s="44">
        <f>I45-D45</f>
        <v>41410</v>
      </c>
      <c r="C52" s="127"/>
      <c r="D52" s="120"/>
      <c r="E52" s="120"/>
      <c r="F52" s="169"/>
      <c r="G52" s="122"/>
      <c r="H52" s="83"/>
      <c r="I52" s="83"/>
      <c r="J52" s="84"/>
    </row>
    <row r="53" spans="1:10" ht="15">
      <c r="A53" s="10" t="s">
        <v>26</v>
      </c>
      <c r="B53" s="44">
        <f>B51+B52</f>
        <v>92126</v>
      </c>
      <c r="C53" s="127"/>
      <c r="D53" s="120"/>
      <c r="E53" s="120"/>
      <c r="F53" s="169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510982</v>
      </c>
      <c r="E54" s="112" t="s">
        <v>17</v>
      </c>
      <c r="F54" s="170">
        <f>D54/((C46-C43-C42-C41)/365)</f>
        <v>191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613591</v>
      </c>
      <c r="C55" s="107"/>
      <c r="D55" s="110"/>
      <c r="E55" s="113"/>
      <c r="F55" s="171"/>
      <c r="G55" s="78"/>
      <c r="H55" s="83"/>
      <c r="I55" s="83"/>
      <c r="J55" s="84"/>
    </row>
    <row r="56" spans="1:10" ht="46.5" customHeight="1">
      <c r="A56" s="41" t="s">
        <v>23</v>
      </c>
      <c r="B56" s="53">
        <f>B55/(D44/365)</f>
        <v>246</v>
      </c>
      <c r="C56" s="107"/>
      <c r="D56" s="110"/>
      <c r="E56" s="113"/>
      <c r="F56" s="171"/>
      <c r="G56" s="78"/>
      <c r="H56" s="83"/>
      <c r="I56" s="83"/>
      <c r="J56" s="84"/>
    </row>
    <row r="57" spans="1:10" ht="54.75" customHeight="1" thickBot="1">
      <c r="A57" s="9" t="s">
        <v>93</v>
      </c>
      <c r="B57" s="46">
        <f>(B55-192233.22)/(D44/365)</f>
        <v>169</v>
      </c>
      <c r="C57" s="108"/>
      <c r="D57" s="111"/>
      <c r="E57" s="114"/>
      <c r="F57" s="172"/>
      <c r="G57" s="79"/>
      <c r="H57" s="85"/>
      <c r="I57" s="85"/>
      <c r="J57" s="86"/>
    </row>
  </sheetData>
  <mergeCells count="99">
    <mergeCell ref="G54:G57"/>
    <mergeCell ref="H51:J57"/>
    <mergeCell ref="A45:B45"/>
    <mergeCell ref="F45:G45"/>
    <mergeCell ref="A46:B46"/>
    <mergeCell ref="F46:G46"/>
    <mergeCell ref="H50:J50"/>
    <mergeCell ref="A48:J48"/>
    <mergeCell ref="F51:F53"/>
    <mergeCell ref="G51:G53"/>
    <mergeCell ref="F54:F57"/>
    <mergeCell ref="C51:C53"/>
    <mergeCell ref="D51:D53"/>
    <mergeCell ref="E51:E53"/>
    <mergeCell ref="C54:C57"/>
    <mergeCell ref="D54:D57"/>
    <mergeCell ref="F36:G36"/>
    <mergeCell ref="F37:G37"/>
    <mergeCell ref="F38:G38"/>
    <mergeCell ref="F39:G39"/>
    <mergeCell ref="F31:G31"/>
    <mergeCell ref="F32:G32"/>
    <mergeCell ref="F33:G33"/>
    <mergeCell ref="F34:G34"/>
    <mergeCell ref="F35:G35"/>
    <mergeCell ref="A36:B36"/>
    <mergeCell ref="F20:G20"/>
    <mergeCell ref="F21:G21"/>
    <mergeCell ref="F29:G29"/>
    <mergeCell ref="F30:G30"/>
    <mergeCell ref="F26:G26"/>
    <mergeCell ref="F27:G27"/>
    <mergeCell ref="F24:G24"/>
    <mergeCell ref="F25:G25"/>
    <mergeCell ref="F28:G28"/>
    <mergeCell ref="A28:B28"/>
    <mergeCell ref="A30:B30"/>
    <mergeCell ref="A31:B31"/>
    <mergeCell ref="A32:B32"/>
    <mergeCell ref="A33:B33"/>
    <mergeCell ref="A34:B34"/>
    <mergeCell ref="F41:G41"/>
    <mergeCell ref="A44:B44"/>
    <mergeCell ref="F44:G44"/>
    <mergeCell ref="A38:B38"/>
    <mergeCell ref="A37:B37"/>
    <mergeCell ref="A39:B39"/>
    <mergeCell ref="F43:G43"/>
    <mergeCell ref="A43:B43"/>
    <mergeCell ref="A42:B42"/>
    <mergeCell ref="F42:G42"/>
    <mergeCell ref="A40:B40"/>
    <mergeCell ref="A41:B41"/>
    <mergeCell ref="F40:G40"/>
    <mergeCell ref="E54:E57"/>
    <mergeCell ref="A50:B50"/>
    <mergeCell ref="C50:G50"/>
    <mergeCell ref="A4:J4"/>
    <mergeCell ref="C7:C8"/>
    <mergeCell ref="D7:D8"/>
    <mergeCell ref="A6:D6"/>
    <mergeCell ref="E6:G6"/>
    <mergeCell ref="E8:F8"/>
    <mergeCell ref="A7:B8"/>
    <mergeCell ref="A10:A11"/>
    <mergeCell ref="A26:B26"/>
    <mergeCell ref="F22:G22"/>
    <mergeCell ref="F23:G23"/>
    <mergeCell ref="A20:B20"/>
    <mergeCell ref="A21:B21"/>
    <mergeCell ref="A1:J1"/>
    <mergeCell ref="A2:J2"/>
    <mergeCell ref="F19:G19"/>
    <mergeCell ref="B10:B11"/>
    <mergeCell ref="C10:C11"/>
    <mergeCell ref="D10:D11"/>
    <mergeCell ref="E11:F11"/>
    <mergeCell ref="E7:F7"/>
    <mergeCell ref="H6:J6"/>
    <mergeCell ref="E9:F9"/>
    <mergeCell ref="E10:F10"/>
    <mergeCell ref="F16:J16"/>
    <mergeCell ref="A16:E16"/>
    <mergeCell ref="A14:J14"/>
    <mergeCell ref="F17:G17"/>
    <mergeCell ref="F18:G18"/>
    <mergeCell ref="A22:B22"/>
    <mergeCell ref="H10:H11"/>
    <mergeCell ref="I10:I11"/>
    <mergeCell ref="J10:J11"/>
    <mergeCell ref="A35:B35"/>
    <mergeCell ref="A27:B27"/>
    <mergeCell ref="A23:B23"/>
    <mergeCell ref="A18:B18"/>
    <mergeCell ref="A29:B29"/>
    <mergeCell ref="A24:B24"/>
    <mergeCell ref="A25:B25"/>
    <mergeCell ref="A19:B19"/>
    <mergeCell ref="A17:B17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38"/>
  <sheetViews>
    <sheetView tabSelected="1" workbookViewId="0">
      <selection activeCell="A3" sqref="A3"/>
    </sheetView>
  </sheetViews>
  <sheetFormatPr baseColWidth="10" defaultRowHeight="12.75"/>
  <cols>
    <col min="1" max="1" width="17.42578125" customWidth="1"/>
    <col min="2" max="2" width="29.85546875" customWidth="1"/>
    <col min="3" max="3" width="21.140625" customWidth="1"/>
    <col min="5" max="5" width="26.5703125" customWidth="1"/>
    <col min="6" max="6" width="24.2851562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108</v>
      </c>
      <c r="B2" s="130"/>
      <c r="C2" s="130"/>
      <c r="D2" s="130"/>
      <c r="E2" s="130"/>
      <c r="F2" s="130"/>
      <c r="G2" s="130"/>
      <c r="H2" s="130"/>
      <c r="I2" s="130"/>
      <c r="J2" s="130"/>
    </row>
    <row r="5" spans="1:10">
      <c r="A5" s="72"/>
      <c r="B5" s="73" t="s">
        <v>8</v>
      </c>
      <c r="C5" s="74"/>
      <c r="D5" s="73"/>
      <c r="E5" s="73" t="s">
        <v>9</v>
      </c>
      <c r="F5" s="74"/>
    </row>
    <row r="6" spans="1:10" ht="13.5" thickBot="1">
      <c r="A6" s="207" t="s">
        <v>28</v>
      </c>
      <c r="B6" s="208"/>
      <c r="C6" s="71" t="s">
        <v>30</v>
      </c>
      <c r="D6" s="207" t="s">
        <v>28</v>
      </c>
      <c r="E6" s="208"/>
      <c r="F6" s="71" t="s">
        <v>30</v>
      </c>
    </row>
    <row r="7" spans="1:10">
      <c r="A7" s="137" t="s">
        <v>34</v>
      </c>
      <c r="B7" s="166"/>
      <c r="C7" s="6">
        <v>72374</v>
      </c>
      <c r="D7" s="137" t="s">
        <v>59</v>
      </c>
      <c r="E7" s="166"/>
      <c r="F7" s="6">
        <v>16273</v>
      </c>
    </row>
    <row r="8" spans="1:10">
      <c r="A8" s="98" t="s">
        <v>54</v>
      </c>
      <c r="B8" s="105"/>
      <c r="C8" s="6">
        <v>0</v>
      </c>
      <c r="D8" s="98" t="s">
        <v>60</v>
      </c>
      <c r="E8" s="105"/>
      <c r="F8" s="6">
        <v>0</v>
      </c>
    </row>
    <row r="9" spans="1:10">
      <c r="A9" s="98" t="s">
        <v>35</v>
      </c>
      <c r="B9" s="105"/>
      <c r="C9" s="6">
        <v>27724</v>
      </c>
      <c r="D9" s="98" t="s">
        <v>61</v>
      </c>
      <c r="E9" s="105"/>
      <c r="F9" s="6">
        <v>0</v>
      </c>
    </row>
    <row r="10" spans="1:10">
      <c r="A10" s="98" t="s">
        <v>36</v>
      </c>
      <c r="B10" s="105"/>
      <c r="C10" s="6">
        <v>6825</v>
      </c>
      <c r="D10" s="98" t="s">
        <v>62</v>
      </c>
      <c r="E10" s="105"/>
      <c r="F10" s="6">
        <v>0</v>
      </c>
    </row>
    <row r="11" spans="1:10">
      <c r="A11" s="98" t="s">
        <v>37</v>
      </c>
      <c r="B11" s="105"/>
      <c r="C11" s="6">
        <v>164495</v>
      </c>
      <c r="D11" s="98" t="s">
        <v>63</v>
      </c>
      <c r="E11" s="105"/>
      <c r="F11" s="6">
        <v>0</v>
      </c>
    </row>
    <row r="12" spans="1:10">
      <c r="A12" s="98" t="s">
        <v>38</v>
      </c>
      <c r="B12" s="105"/>
      <c r="C12" s="6">
        <v>0</v>
      </c>
      <c r="D12" s="98" t="s">
        <v>64</v>
      </c>
      <c r="E12" s="105"/>
      <c r="F12" s="6">
        <v>0</v>
      </c>
    </row>
    <row r="13" spans="1:10">
      <c r="A13" s="98" t="s">
        <v>39</v>
      </c>
      <c r="B13" s="105"/>
      <c r="C13" s="6">
        <v>31925</v>
      </c>
      <c r="D13" s="98" t="s">
        <v>65</v>
      </c>
      <c r="E13" s="105"/>
      <c r="F13" s="6">
        <v>0</v>
      </c>
    </row>
    <row r="14" spans="1:10">
      <c r="A14" s="98" t="s">
        <v>40</v>
      </c>
      <c r="B14" s="105"/>
      <c r="C14" s="6">
        <v>16123</v>
      </c>
      <c r="D14" s="98" t="s">
        <v>66</v>
      </c>
      <c r="E14" s="105"/>
      <c r="F14" s="6">
        <v>0</v>
      </c>
    </row>
    <row r="15" spans="1:10">
      <c r="A15" s="98" t="s">
        <v>41</v>
      </c>
      <c r="B15" s="105"/>
      <c r="C15" s="6">
        <v>0</v>
      </c>
      <c r="D15" s="98" t="s">
        <v>67</v>
      </c>
      <c r="E15" s="105"/>
      <c r="F15" s="6">
        <v>0</v>
      </c>
    </row>
    <row r="16" spans="1:10">
      <c r="A16" s="98" t="s">
        <v>42</v>
      </c>
      <c r="B16" s="105"/>
      <c r="C16" s="6">
        <v>91756</v>
      </c>
      <c r="D16" s="98" t="s">
        <v>68</v>
      </c>
      <c r="E16" s="105"/>
      <c r="F16" s="6">
        <v>18945</v>
      </c>
    </row>
    <row r="17" spans="1:6">
      <c r="A17" s="98" t="s">
        <v>43</v>
      </c>
      <c r="B17" s="105"/>
      <c r="C17" s="6">
        <v>1022</v>
      </c>
      <c r="D17" s="98" t="s">
        <v>69</v>
      </c>
      <c r="E17" s="105"/>
      <c r="F17" s="6">
        <v>0</v>
      </c>
    </row>
    <row r="18" spans="1:6">
      <c r="A18" s="167" t="s">
        <v>44</v>
      </c>
      <c r="B18" s="209"/>
      <c r="C18" s="6">
        <v>0</v>
      </c>
      <c r="D18" s="98" t="s">
        <v>70</v>
      </c>
      <c r="E18" s="105"/>
      <c r="F18" s="6">
        <v>0</v>
      </c>
    </row>
    <row r="19" spans="1:6">
      <c r="A19" s="167" t="s">
        <v>45</v>
      </c>
      <c r="B19" s="209"/>
      <c r="C19" s="6">
        <v>0</v>
      </c>
      <c r="D19" s="98" t="s">
        <v>71</v>
      </c>
      <c r="E19" s="105"/>
      <c r="F19" s="6">
        <v>461632</v>
      </c>
    </row>
    <row r="20" spans="1:6">
      <c r="A20" s="167" t="s">
        <v>46</v>
      </c>
      <c r="B20" s="209"/>
      <c r="C20" s="6">
        <v>0</v>
      </c>
      <c r="D20" s="98" t="s">
        <v>72</v>
      </c>
      <c r="E20" s="105"/>
      <c r="F20" s="6">
        <v>0</v>
      </c>
    </row>
    <row r="21" spans="1:6">
      <c r="A21" s="98" t="s">
        <v>47</v>
      </c>
      <c r="B21" s="105"/>
      <c r="C21" s="6">
        <v>0</v>
      </c>
      <c r="D21" s="98" t="s">
        <v>73</v>
      </c>
      <c r="E21" s="105"/>
      <c r="F21" s="6">
        <v>0</v>
      </c>
    </row>
    <row r="22" spans="1:6">
      <c r="A22" s="98" t="s">
        <v>48</v>
      </c>
      <c r="B22" s="105"/>
      <c r="C22" s="6">
        <v>0</v>
      </c>
      <c r="D22" s="98" t="s">
        <v>74</v>
      </c>
      <c r="E22" s="105"/>
      <c r="F22" s="6">
        <v>253794</v>
      </c>
    </row>
    <row r="23" spans="1:6">
      <c r="A23" s="98" t="s">
        <v>49</v>
      </c>
      <c r="B23" s="105"/>
      <c r="C23" s="6">
        <v>0</v>
      </c>
      <c r="D23" s="98" t="s">
        <v>75</v>
      </c>
      <c r="E23" s="105"/>
      <c r="F23" s="6">
        <v>0</v>
      </c>
    </row>
    <row r="24" spans="1:6">
      <c r="A24" s="98" t="s">
        <v>50</v>
      </c>
      <c r="B24" s="105"/>
      <c r="C24" s="6">
        <v>0</v>
      </c>
      <c r="D24" s="98" t="s">
        <v>76</v>
      </c>
      <c r="E24" s="105"/>
      <c r="F24" s="6">
        <v>0</v>
      </c>
    </row>
    <row r="25" spans="1:6">
      <c r="A25" s="98" t="s">
        <v>51</v>
      </c>
      <c r="B25" s="105"/>
      <c r="C25" s="6">
        <v>293806</v>
      </c>
      <c r="D25" s="98" t="s">
        <v>77</v>
      </c>
      <c r="E25" s="105"/>
      <c r="F25" s="6">
        <v>0</v>
      </c>
    </row>
    <row r="26" spans="1:6">
      <c r="A26" s="98" t="s">
        <v>52</v>
      </c>
      <c r="B26" s="105"/>
      <c r="C26" s="6">
        <v>43054</v>
      </c>
      <c r="D26" s="98" t="s">
        <v>78</v>
      </c>
      <c r="E26" s="105"/>
      <c r="F26" s="6">
        <v>0</v>
      </c>
    </row>
    <row r="27" spans="1:6">
      <c r="A27" s="98" t="s">
        <v>55</v>
      </c>
      <c r="B27" s="105"/>
      <c r="C27" s="6">
        <v>0</v>
      </c>
      <c r="D27" s="98" t="s">
        <v>79</v>
      </c>
      <c r="E27" s="105"/>
      <c r="F27" s="6">
        <v>0</v>
      </c>
    </row>
    <row r="28" spans="1:6">
      <c r="A28" s="98" t="s">
        <v>56</v>
      </c>
      <c r="B28" s="105"/>
      <c r="C28" s="6">
        <v>0</v>
      </c>
      <c r="D28" s="98" t="s">
        <v>80</v>
      </c>
      <c r="E28" s="105"/>
      <c r="F28" s="6">
        <v>0</v>
      </c>
    </row>
    <row r="29" spans="1:6">
      <c r="A29" s="98" t="s">
        <v>53</v>
      </c>
      <c r="B29" s="105"/>
      <c r="C29" s="6">
        <v>81014</v>
      </c>
      <c r="D29" s="98" t="s">
        <v>81</v>
      </c>
      <c r="E29" s="105"/>
      <c r="F29" s="6">
        <v>211998</v>
      </c>
    </row>
    <row r="30" spans="1:6">
      <c r="A30" s="98" t="s">
        <v>57</v>
      </c>
      <c r="B30" s="105"/>
      <c r="C30" s="6">
        <v>40398</v>
      </c>
      <c r="D30" s="98" t="s">
        <v>82</v>
      </c>
      <c r="E30" s="105"/>
      <c r="F30" s="6">
        <v>0</v>
      </c>
    </row>
    <row r="31" spans="1:6">
      <c r="A31" s="98" t="s">
        <v>94</v>
      </c>
      <c r="B31" s="105"/>
      <c r="C31" s="8">
        <v>0</v>
      </c>
      <c r="D31" s="98"/>
      <c r="E31" s="105"/>
      <c r="F31" s="8"/>
    </row>
    <row r="32" spans="1:6" ht="13.5" thickBot="1">
      <c r="A32" s="75" t="s">
        <v>58</v>
      </c>
      <c r="B32" s="76"/>
      <c r="C32" s="42">
        <v>41410</v>
      </c>
      <c r="D32" s="75" t="s">
        <v>83</v>
      </c>
      <c r="E32" s="76"/>
      <c r="F32" s="15"/>
    </row>
    <row r="33" spans="1:6" ht="13.5" thickBot="1">
      <c r="A33" s="87" t="s">
        <v>84</v>
      </c>
      <c r="B33" s="88"/>
      <c r="C33" s="48">
        <f>SUM(C7:C32)</f>
        <v>911926</v>
      </c>
      <c r="D33" s="87" t="s">
        <v>84</v>
      </c>
      <c r="E33" s="88"/>
      <c r="F33" s="36">
        <f>SUM(F7:F32)</f>
        <v>962642</v>
      </c>
    </row>
    <row r="34" spans="1:6" ht="13.5" thickBot="1">
      <c r="A34" s="87" t="s">
        <v>85</v>
      </c>
      <c r="B34" s="88"/>
      <c r="C34" s="37">
        <v>0</v>
      </c>
      <c r="D34" s="87" t="s">
        <v>85</v>
      </c>
      <c r="E34" s="88"/>
      <c r="F34" s="37">
        <v>41410</v>
      </c>
    </row>
    <row r="35" spans="1:6" ht="13.5" thickBot="1">
      <c r="A35" s="87" t="s">
        <v>10</v>
      </c>
      <c r="B35" s="88"/>
      <c r="C35" s="38">
        <f>SUM(C33:C34)</f>
        <v>911926</v>
      </c>
      <c r="D35" s="87" t="s">
        <v>10</v>
      </c>
      <c r="E35" s="88"/>
      <c r="F35" s="38">
        <f>SUM(F33:F34)</f>
        <v>1004052</v>
      </c>
    </row>
    <row r="38" spans="1:6" ht="15.75" customHeight="1"/>
  </sheetData>
  <mergeCells count="62">
    <mergeCell ref="D32:E32"/>
    <mergeCell ref="D33:E33"/>
    <mergeCell ref="D34:E34"/>
    <mergeCell ref="D35:E35"/>
    <mergeCell ref="D26:E26"/>
    <mergeCell ref="D27:E27"/>
    <mergeCell ref="D28:E28"/>
    <mergeCell ref="D29:E29"/>
    <mergeCell ref="D30:E30"/>
    <mergeCell ref="D31:E31"/>
    <mergeCell ref="A34:B34"/>
    <mergeCell ref="A35:B35"/>
    <mergeCell ref="A30:B30"/>
    <mergeCell ref="A31:B31"/>
    <mergeCell ref="A32:B32"/>
    <mergeCell ref="A33:B33"/>
    <mergeCell ref="D10:E10"/>
    <mergeCell ref="D25:E25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11:E11"/>
    <mergeCell ref="D12:E12"/>
    <mergeCell ref="D13:E13"/>
    <mergeCell ref="A28:B28"/>
    <mergeCell ref="A29:B29"/>
    <mergeCell ref="A22:B22"/>
    <mergeCell ref="A23:B23"/>
    <mergeCell ref="A24:B24"/>
    <mergeCell ref="A25:B25"/>
    <mergeCell ref="A26:B26"/>
    <mergeCell ref="A27:B27"/>
    <mergeCell ref="A16:B16"/>
    <mergeCell ref="A17:B17"/>
    <mergeCell ref="A18:B18"/>
    <mergeCell ref="A19:B19"/>
    <mergeCell ref="A20:B20"/>
    <mergeCell ref="A21:B21"/>
    <mergeCell ref="A10:B10"/>
    <mergeCell ref="A11:B11"/>
    <mergeCell ref="A12:B12"/>
    <mergeCell ref="A13:B13"/>
    <mergeCell ref="A14:B14"/>
    <mergeCell ref="A15:B15"/>
    <mergeCell ref="A9:B9"/>
    <mergeCell ref="A1:J1"/>
    <mergeCell ref="A2:J2"/>
    <mergeCell ref="A6:B6"/>
    <mergeCell ref="A7:B7"/>
    <mergeCell ref="A8:B8"/>
    <mergeCell ref="D6:E6"/>
    <mergeCell ref="D7:E7"/>
    <mergeCell ref="D8:E8"/>
    <mergeCell ref="D9:E9"/>
  </mergeCells>
  <phoneticPr fontId="2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7"/>
  <sheetViews>
    <sheetView topLeftCell="A28" zoomScale="75" zoomScaleNormal="75" workbookViewId="0">
      <selection activeCell="G8" sqref="G8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97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87" t="s">
        <v>0</v>
      </c>
      <c r="B6" s="145"/>
      <c r="C6" s="145"/>
      <c r="D6" s="145"/>
      <c r="E6" s="87" t="s">
        <v>3</v>
      </c>
      <c r="F6" s="145"/>
      <c r="G6" s="148"/>
      <c r="H6" s="89" t="s">
        <v>5</v>
      </c>
      <c r="I6" s="145"/>
      <c r="J6" s="148"/>
    </row>
    <row r="7" spans="1:10">
      <c r="A7" s="156" t="s">
        <v>86</v>
      </c>
      <c r="B7" s="157"/>
      <c r="C7" s="141" t="s">
        <v>20</v>
      </c>
      <c r="D7" s="143" t="s">
        <v>89</v>
      </c>
      <c r="E7" s="146"/>
      <c r="F7" s="147"/>
      <c r="G7" s="23" t="s">
        <v>13</v>
      </c>
      <c r="H7" s="16"/>
      <c r="I7" s="17" t="s">
        <v>11</v>
      </c>
      <c r="J7" s="20" t="s">
        <v>12</v>
      </c>
    </row>
    <row r="8" spans="1:10">
      <c r="A8" s="158"/>
      <c r="B8" s="159"/>
      <c r="C8" s="142"/>
      <c r="D8" s="144"/>
      <c r="E8" s="154" t="s">
        <v>1</v>
      </c>
      <c r="F8" s="155"/>
      <c r="G8" s="19">
        <v>1</v>
      </c>
      <c r="H8" s="21" t="s">
        <v>32</v>
      </c>
      <c r="I8" s="18">
        <v>12</v>
      </c>
      <c r="J8" s="19"/>
    </row>
    <row r="9" spans="1:10" ht="25.5" customHeight="1">
      <c r="A9" s="30" t="s">
        <v>87</v>
      </c>
      <c r="B9" s="31">
        <v>37</v>
      </c>
      <c r="C9" s="32">
        <v>1</v>
      </c>
      <c r="D9" s="33">
        <f>C9/B9</f>
        <v>2.7E-2</v>
      </c>
      <c r="E9" s="149" t="s">
        <v>92</v>
      </c>
      <c r="F9" s="150"/>
      <c r="G9" s="24">
        <v>0</v>
      </c>
      <c r="H9" s="22" t="s">
        <v>33</v>
      </c>
      <c r="I9" s="18">
        <v>13</v>
      </c>
      <c r="J9" s="19"/>
    </row>
    <row r="10" spans="1:10" ht="12.75" customHeight="1">
      <c r="A10" s="160" t="s">
        <v>88</v>
      </c>
      <c r="B10" s="131">
        <v>42923.3</v>
      </c>
      <c r="C10" s="131">
        <v>594.4</v>
      </c>
      <c r="D10" s="133">
        <f>C10/B10</f>
        <v>1.38E-2</v>
      </c>
      <c r="E10" s="151" t="s">
        <v>2</v>
      </c>
      <c r="F10" s="152"/>
      <c r="G10" s="39">
        <v>0</v>
      </c>
      <c r="H10" s="160" t="s">
        <v>4</v>
      </c>
      <c r="I10" s="162">
        <f>SUM(I8:I9)</f>
        <v>25</v>
      </c>
      <c r="J10" s="164"/>
    </row>
    <row r="11" spans="1:10" ht="12.75" customHeight="1" thickBot="1">
      <c r="A11" s="161"/>
      <c r="B11" s="132"/>
      <c r="C11" s="132"/>
      <c r="D11" s="134"/>
      <c r="E11" s="75" t="s">
        <v>91</v>
      </c>
      <c r="F11" s="76"/>
      <c r="G11" s="40">
        <v>0</v>
      </c>
      <c r="H11" s="161"/>
      <c r="I11" s="163"/>
      <c r="J11" s="165"/>
    </row>
    <row r="12" spans="1:10">
      <c r="C12" s="1"/>
      <c r="D12" s="1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62400</v>
      </c>
      <c r="D18" s="6">
        <v>3318</v>
      </c>
      <c r="E18" s="49">
        <f t="shared" ref="E18:E46" si="0">IF(ISERROR(D18/C18),0,D18/C18)</f>
        <v>0.05</v>
      </c>
      <c r="F18" s="137" t="s">
        <v>59</v>
      </c>
      <c r="G18" s="138"/>
      <c r="H18" s="6">
        <v>20000</v>
      </c>
      <c r="I18" s="6">
        <v>0</v>
      </c>
      <c r="J18" s="34">
        <f t="shared" ref="J18:J41" si="1">IF(ISERROR(I18/H18),0,I18/H18)</f>
        <v>0</v>
      </c>
    </row>
    <row r="19" spans="1:10">
      <c r="A19" s="98" t="s">
        <v>54</v>
      </c>
      <c r="B19" s="105"/>
      <c r="C19" s="6">
        <v>0</v>
      </c>
      <c r="D19" s="6">
        <v>0</v>
      </c>
      <c r="E19" s="50">
        <f t="shared" si="0"/>
        <v>0</v>
      </c>
      <c r="F19" s="98" t="s">
        <v>60</v>
      </c>
      <c r="G19" s="99"/>
      <c r="H19" s="6">
        <v>0</v>
      </c>
      <c r="I19" s="6">
        <v>0</v>
      </c>
      <c r="J19" s="27">
        <f t="shared" si="1"/>
        <v>0</v>
      </c>
    </row>
    <row r="20" spans="1:10">
      <c r="A20" s="98" t="s">
        <v>35</v>
      </c>
      <c r="B20" s="105"/>
      <c r="C20" s="6">
        <v>48000</v>
      </c>
      <c r="D20" s="6">
        <v>1944</v>
      </c>
      <c r="E20" s="50">
        <f t="shared" si="0"/>
        <v>0.04</v>
      </c>
      <c r="F20" s="98" t="s">
        <v>61</v>
      </c>
      <c r="G20" s="99"/>
      <c r="H20" s="6">
        <v>1000</v>
      </c>
      <c r="I20" s="6">
        <v>0</v>
      </c>
      <c r="J20" s="27">
        <f t="shared" si="1"/>
        <v>0</v>
      </c>
    </row>
    <row r="21" spans="1:10">
      <c r="A21" s="98" t="s">
        <v>36</v>
      </c>
      <c r="B21" s="105"/>
      <c r="C21" s="6">
        <v>2500</v>
      </c>
      <c r="D21" s="6">
        <v>110</v>
      </c>
      <c r="E21" s="50">
        <f t="shared" si="0"/>
        <v>0.04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310847</v>
      </c>
      <c r="D22" s="6">
        <v>20871</v>
      </c>
      <c r="E22" s="50">
        <f t="shared" si="0"/>
        <v>7.0000000000000007E-2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1000</v>
      </c>
      <c r="D23" s="6">
        <v>0</v>
      </c>
      <c r="E23" s="50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37650</v>
      </c>
      <c r="D24" s="6">
        <v>2795</v>
      </c>
      <c r="E24" s="50">
        <f t="shared" si="0"/>
        <v>7.0000000000000007E-2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17000</v>
      </c>
      <c r="D25" s="6">
        <v>966</v>
      </c>
      <c r="E25" s="50">
        <f t="shared" si="0"/>
        <v>0.06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200</v>
      </c>
      <c r="D26" s="6">
        <v>0</v>
      </c>
      <c r="E26" s="50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105000</v>
      </c>
      <c r="D27" s="6">
        <v>0</v>
      </c>
      <c r="E27" s="50">
        <f t="shared" si="0"/>
        <v>0</v>
      </c>
      <c r="F27" s="98" t="s">
        <v>68</v>
      </c>
      <c r="G27" s="99"/>
      <c r="H27" s="6">
        <v>23000</v>
      </c>
      <c r="I27" s="6">
        <v>2320</v>
      </c>
      <c r="J27" s="27">
        <f t="shared" si="1"/>
        <v>0.1</v>
      </c>
    </row>
    <row r="28" spans="1:10">
      <c r="A28" s="98" t="s">
        <v>43</v>
      </c>
      <c r="B28" s="105"/>
      <c r="C28" s="6">
        <v>3000</v>
      </c>
      <c r="D28" s="6">
        <v>554</v>
      </c>
      <c r="E28" s="50">
        <f t="shared" si="0"/>
        <v>0.18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50">
        <f t="shared" si="0"/>
        <v>0</v>
      </c>
      <c r="F29" s="98" t="s">
        <v>70</v>
      </c>
      <c r="G29" s="99"/>
      <c r="H29" s="6">
        <v>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50">
        <f t="shared" si="0"/>
        <v>0</v>
      </c>
      <c r="F30" s="98" t="s">
        <v>71</v>
      </c>
      <c r="G30" s="99"/>
      <c r="H30" s="6">
        <v>461632</v>
      </c>
      <c r="I30" s="6">
        <v>0</v>
      </c>
      <c r="J30" s="27">
        <f t="shared" si="1"/>
        <v>0</v>
      </c>
    </row>
    <row r="31" spans="1:10">
      <c r="A31" s="167" t="s">
        <v>46</v>
      </c>
      <c r="B31" s="105"/>
      <c r="C31" s="6">
        <v>0</v>
      </c>
      <c r="D31" s="6">
        <v>0</v>
      </c>
      <c r="E31" s="50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50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50">
        <f t="shared" si="0"/>
        <v>0</v>
      </c>
      <c r="F33" s="98" t="s">
        <v>74</v>
      </c>
      <c r="G33" s="99"/>
      <c r="H33" s="6">
        <v>288131</v>
      </c>
      <c r="I33" s="6">
        <v>6277</v>
      </c>
      <c r="J33" s="27">
        <f t="shared" si="1"/>
        <v>0.02</v>
      </c>
    </row>
    <row r="34" spans="1:10">
      <c r="A34" s="98" t="s">
        <v>49</v>
      </c>
      <c r="B34" s="105"/>
      <c r="C34" s="7">
        <v>0</v>
      </c>
      <c r="D34" s="6">
        <v>0</v>
      </c>
      <c r="E34" s="50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50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295167</v>
      </c>
      <c r="D36" s="6">
        <v>38330</v>
      </c>
      <c r="E36" s="50">
        <f t="shared" si="0"/>
        <v>0.13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45554</v>
      </c>
      <c r="D37" s="6">
        <v>5784</v>
      </c>
      <c r="E37" s="50">
        <f t="shared" si="0"/>
        <v>0.13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50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50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80730</v>
      </c>
      <c r="D40" s="6">
        <v>10582</v>
      </c>
      <c r="E40" s="50">
        <f t="shared" si="0"/>
        <v>0.13</v>
      </c>
      <c r="F40" s="98" t="s">
        <v>81</v>
      </c>
      <c r="G40" s="99"/>
      <c r="H40" s="6">
        <v>100000</v>
      </c>
      <c r="I40" s="6">
        <v>38758</v>
      </c>
      <c r="J40" s="27">
        <f t="shared" si="1"/>
        <v>0.39</v>
      </c>
    </row>
    <row r="41" spans="1:10">
      <c r="A41" s="101" t="s">
        <v>57</v>
      </c>
      <c r="B41" s="102"/>
      <c r="C41" s="6">
        <v>100000</v>
      </c>
      <c r="D41" s="6">
        <v>7764</v>
      </c>
      <c r="E41" s="50">
        <f t="shared" si="0"/>
        <v>0.08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51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41412</v>
      </c>
      <c r="D43" s="42">
        <v>0</v>
      </c>
      <c r="E43" s="52">
        <f t="shared" si="0"/>
        <v>0</v>
      </c>
      <c r="F43" s="75" t="s">
        <v>83</v>
      </c>
      <c r="G43" s="100"/>
      <c r="H43" s="15"/>
      <c r="I43" s="15"/>
      <c r="J43" s="27">
        <f>IF(ISERROR(I43/H43),0,I43/H43)</f>
        <v>0</v>
      </c>
    </row>
    <row r="44" spans="1:10" ht="13.5" thickBot="1">
      <c r="A44" s="103" t="s">
        <v>84</v>
      </c>
      <c r="B44" s="104"/>
      <c r="C44" s="48">
        <f>SUM(C18:C43)</f>
        <v>1150460</v>
      </c>
      <c r="D44" s="48">
        <f>SUM(D18:D43)</f>
        <v>93018</v>
      </c>
      <c r="E44" s="52">
        <f t="shared" si="0"/>
        <v>0.08</v>
      </c>
      <c r="F44" s="103" t="s">
        <v>84</v>
      </c>
      <c r="G44" s="104"/>
      <c r="H44" s="36">
        <f>SUM(H18:H43)</f>
        <v>893763</v>
      </c>
      <c r="I44" s="36">
        <f>SUM(I18:I43)</f>
        <v>47355</v>
      </c>
      <c r="J44" s="28">
        <f>IF(ISERROR(I44/H44),0,I44/H44)</f>
        <v>0.05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52">
        <f t="shared" si="0"/>
        <v>0</v>
      </c>
      <c r="F45" s="87" t="s">
        <v>85</v>
      </c>
      <c r="G45" s="89"/>
      <c r="H45" s="37">
        <v>41412</v>
      </c>
      <c r="I45" s="37">
        <v>0</v>
      </c>
      <c r="J45" s="28">
        <f>IF(ISERROR(I45/H45),0,I45/H45)</f>
        <v>0</v>
      </c>
    </row>
    <row r="46" spans="1:10" ht="13.5" thickBot="1">
      <c r="A46" s="87" t="s">
        <v>10</v>
      </c>
      <c r="B46" s="90"/>
      <c r="C46" s="38">
        <f>SUM(C44:C45)</f>
        <v>1150460</v>
      </c>
      <c r="D46" s="38">
        <f>SUM(D44:D45)</f>
        <v>93018</v>
      </c>
      <c r="E46" s="52">
        <f t="shared" si="0"/>
        <v>0.08</v>
      </c>
      <c r="F46" s="91" t="s">
        <v>10</v>
      </c>
      <c r="G46" s="92"/>
      <c r="H46" s="38">
        <f>SUM(H44:H45)</f>
        <v>935175</v>
      </c>
      <c r="I46" s="38">
        <f>SUM(I44:I45)</f>
        <v>47355</v>
      </c>
      <c r="J46" s="28">
        <f>IF(ISERROR(I46/H46),0,I46/H46)</f>
        <v>0.05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-45663</v>
      </c>
      <c r="C51" s="126" t="s">
        <v>15</v>
      </c>
      <c r="D51" s="128">
        <v>-11815</v>
      </c>
      <c r="E51" s="129" t="s">
        <v>17</v>
      </c>
      <c r="F51" s="168">
        <f>D51/((C46-C41-C43-C42)/365)</f>
        <v>-4</v>
      </c>
      <c r="G51" s="121" t="s">
        <v>18</v>
      </c>
      <c r="H51" s="80">
        <f>(I44-I30)/D46</f>
        <v>0.5091</v>
      </c>
      <c r="I51" s="81"/>
      <c r="J51" s="82"/>
    </row>
    <row r="52" spans="1:10" ht="38.25" customHeight="1">
      <c r="A52" s="10" t="s">
        <v>25</v>
      </c>
      <c r="B52" s="44">
        <f>I45-D45</f>
        <v>0</v>
      </c>
      <c r="C52" s="127"/>
      <c r="D52" s="120"/>
      <c r="E52" s="120"/>
      <c r="F52" s="169"/>
      <c r="G52" s="122"/>
      <c r="H52" s="83"/>
      <c r="I52" s="83"/>
      <c r="J52" s="84"/>
    </row>
    <row r="53" spans="1:10" ht="15">
      <c r="A53" s="10" t="s">
        <v>26</v>
      </c>
      <c r="B53" s="44">
        <f>B51+B52</f>
        <v>-45663</v>
      </c>
      <c r="C53" s="127"/>
      <c r="D53" s="120"/>
      <c r="E53" s="120"/>
      <c r="F53" s="169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422514</v>
      </c>
      <c r="E54" s="112" t="s">
        <v>17</v>
      </c>
      <c r="F54" s="170">
        <f>D54/((C46-C43-C42-C41)/365)</f>
        <v>153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475802</v>
      </c>
      <c r="C55" s="107"/>
      <c r="D55" s="110"/>
      <c r="E55" s="113"/>
      <c r="F55" s="171"/>
      <c r="G55" s="78"/>
      <c r="H55" s="83"/>
      <c r="I55" s="83"/>
      <c r="J55" s="84"/>
    </row>
    <row r="56" spans="1:10" ht="41.25" customHeight="1">
      <c r="A56" s="41" t="s">
        <v>23</v>
      </c>
      <c r="B56" s="53">
        <f>B55/(C44/365)</f>
        <v>151</v>
      </c>
      <c r="C56" s="107"/>
      <c r="D56" s="110"/>
      <c r="E56" s="113"/>
      <c r="F56" s="171"/>
      <c r="G56" s="78"/>
      <c r="H56" s="83"/>
      <c r="I56" s="83"/>
      <c r="J56" s="84"/>
    </row>
    <row r="57" spans="1:10" ht="39" thickBot="1">
      <c r="A57" s="9" t="s">
        <v>93</v>
      </c>
      <c r="B57" s="46">
        <f>(B55-165087.22)/(C44/365)</f>
        <v>99</v>
      </c>
      <c r="C57" s="108"/>
      <c r="D57" s="111"/>
      <c r="E57" s="114"/>
      <c r="F57" s="172"/>
      <c r="G57" s="79"/>
      <c r="H57" s="85"/>
      <c r="I57" s="85"/>
      <c r="J57" s="86"/>
    </row>
  </sheetData>
  <mergeCells count="99">
    <mergeCell ref="G54:G57"/>
    <mergeCell ref="H51:J57"/>
    <mergeCell ref="A45:B45"/>
    <mergeCell ref="F45:G45"/>
    <mergeCell ref="A46:B46"/>
    <mergeCell ref="F46:G46"/>
    <mergeCell ref="H50:J50"/>
    <mergeCell ref="A48:J48"/>
    <mergeCell ref="F51:F53"/>
    <mergeCell ref="G51:G53"/>
    <mergeCell ref="F54:F57"/>
    <mergeCell ref="C51:C53"/>
    <mergeCell ref="D51:D53"/>
    <mergeCell ref="E51:E53"/>
    <mergeCell ref="C54:C57"/>
    <mergeCell ref="D54:D57"/>
    <mergeCell ref="F36:G36"/>
    <mergeCell ref="F37:G37"/>
    <mergeCell ref="F38:G38"/>
    <mergeCell ref="F39:G39"/>
    <mergeCell ref="F31:G31"/>
    <mergeCell ref="F32:G32"/>
    <mergeCell ref="F33:G33"/>
    <mergeCell ref="F34:G34"/>
    <mergeCell ref="F35:G35"/>
    <mergeCell ref="A36:B36"/>
    <mergeCell ref="F20:G20"/>
    <mergeCell ref="F21:G21"/>
    <mergeCell ref="F29:G29"/>
    <mergeCell ref="F30:G30"/>
    <mergeCell ref="F26:G26"/>
    <mergeCell ref="F27:G27"/>
    <mergeCell ref="F24:G24"/>
    <mergeCell ref="F25:G25"/>
    <mergeCell ref="F28:G28"/>
    <mergeCell ref="A28:B28"/>
    <mergeCell ref="A30:B30"/>
    <mergeCell ref="A31:B31"/>
    <mergeCell ref="A32:B32"/>
    <mergeCell ref="A33:B33"/>
    <mergeCell ref="A34:B34"/>
    <mergeCell ref="F41:G41"/>
    <mergeCell ref="A44:B44"/>
    <mergeCell ref="F44:G44"/>
    <mergeCell ref="A38:B38"/>
    <mergeCell ref="A37:B37"/>
    <mergeCell ref="A39:B39"/>
    <mergeCell ref="F43:G43"/>
    <mergeCell ref="A43:B43"/>
    <mergeCell ref="A42:B42"/>
    <mergeCell ref="F42:G42"/>
    <mergeCell ref="A40:B40"/>
    <mergeCell ref="A41:B41"/>
    <mergeCell ref="F40:G40"/>
    <mergeCell ref="E54:E57"/>
    <mergeCell ref="A50:B50"/>
    <mergeCell ref="C50:G50"/>
    <mergeCell ref="A4:J4"/>
    <mergeCell ref="C7:C8"/>
    <mergeCell ref="D7:D8"/>
    <mergeCell ref="A6:D6"/>
    <mergeCell ref="E6:G6"/>
    <mergeCell ref="E8:F8"/>
    <mergeCell ref="A7:B8"/>
    <mergeCell ref="A10:A11"/>
    <mergeCell ref="A26:B26"/>
    <mergeCell ref="F22:G22"/>
    <mergeCell ref="F23:G23"/>
    <mergeCell ref="A20:B20"/>
    <mergeCell ref="A21:B21"/>
    <mergeCell ref="A1:J1"/>
    <mergeCell ref="A2:J2"/>
    <mergeCell ref="F19:G19"/>
    <mergeCell ref="B10:B11"/>
    <mergeCell ref="C10:C11"/>
    <mergeCell ref="D10:D11"/>
    <mergeCell ref="E11:F11"/>
    <mergeCell ref="E7:F7"/>
    <mergeCell ref="H6:J6"/>
    <mergeCell ref="E9:F9"/>
    <mergeCell ref="E10:F10"/>
    <mergeCell ref="F16:J16"/>
    <mergeCell ref="A16:E16"/>
    <mergeCell ref="A14:J14"/>
    <mergeCell ref="F17:G17"/>
    <mergeCell ref="F18:G18"/>
    <mergeCell ref="A22:B22"/>
    <mergeCell ref="H10:H11"/>
    <mergeCell ref="I10:I11"/>
    <mergeCell ref="J10:J11"/>
    <mergeCell ref="A35:B35"/>
    <mergeCell ref="A27:B27"/>
    <mergeCell ref="A23:B23"/>
    <mergeCell ref="A18:B18"/>
    <mergeCell ref="A29:B29"/>
    <mergeCell ref="A24:B24"/>
    <mergeCell ref="A25:B25"/>
    <mergeCell ref="A19:B19"/>
    <mergeCell ref="A17:B17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7"/>
  <sheetViews>
    <sheetView zoomScale="75" zoomScaleNormal="75" workbookViewId="0">
      <selection activeCell="N30" sqref="N30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98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87" t="s">
        <v>0</v>
      </c>
      <c r="B6" s="145"/>
      <c r="C6" s="145"/>
      <c r="D6" s="145"/>
      <c r="E6" s="87" t="s">
        <v>3</v>
      </c>
      <c r="F6" s="145"/>
      <c r="G6" s="148"/>
      <c r="H6" s="89" t="s">
        <v>5</v>
      </c>
      <c r="I6" s="145"/>
      <c r="J6" s="148"/>
    </row>
    <row r="7" spans="1:10">
      <c r="A7" s="156" t="s">
        <v>86</v>
      </c>
      <c r="B7" s="157"/>
      <c r="C7" s="141" t="s">
        <v>20</v>
      </c>
      <c r="D7" s="143" t="s">
        <v>89</v>
      </c>
      <c r="E7" s="146"/>
      <c r="F7" s="147"/>
      <c r="G7" s="23" t="s">
        <v>13</v>
      </c>
      <c r="H7" s="16"/>
      <c r="I7" s="17" t="s">
        <v>11</v>
      </c>
      <c r="J7" s="20" t="s">
        <v>12</v>
      </c>
    </row>
    <row r="8" spans="1:10">
      <c r="A8" s="158"/>
      <c r="B8" s="159"/>
      <c r="C8" s="142"/>
      <c r="D8" s="144"/>
      <c r="E8" s="154" t="s">
        <v>1</v>
      </c>
      <c r="F8" s="155"/>
      <c r="G8" s="19">
        <v>0</v>
      </c>
      <c r="H8" s="21" t="s">
        <v>32</v>
      </c>
      <c r="I8" s="18">
        <v>12</v>
      </c>
      <c r="J8" s="19"/>
    </row>
    <row r="9" spans="1:10" ht="25.5" customHeight="1">
      <c r="A9" s="30" t="s">
        <v>87</v>
      </c>
      <c r="B9" s="31">
        <v>35</v>
      </c>
      <c r="C9" s="32">
        <v>6</v>
      </c>
      <c r="D9" s="33">
        <f>C9/B9</f>
        <v>0.1714</v>
      </c>
      <c r="E9" s="149" t="s">
        <v>92</v>
      </c>
      <c r="F9" s="150"/>
      <c r="G9" s="24">
        <v>0</v>
      </c>
      <c r="H9" s="22" t="s">
        <v>33</v>
      </c>
      <c r="I9" s="18">
        <v>13</v>
      </c>
      <c r="J9" s="19"/>
    </row>
    <row r="10" spans="1:10" ht="12.75" customHeight="1">
      <c r="A10" s="160" t="s">
        <v>88</v>
      </c>
      <c r="B10" s="173">
        <v>57524</v>
      </c>
      <c r="C10" s="173">
        <v>5287</v>
      </c>
      <c r="D10" s="133">
        <f>C10/B10</f>
        <v>9.1899999999999996E-2</v>
      </c>
      <c r="E10" s="151" t="s">
        <v>2</v>
      </c>
      <c r="F10" s="152"/>
      <c r="G10" s="39">
        <v>0</v>
      </c>
      <c r="H10" s="160" t="s">
        <v>4</v>
      </c>
      <c r="I10" s="162">
        <f>SUM(I8:I9)</f>
        <v>25</v>
      </c>
      <c r="J10" s="164"/>
    </row>
    <row r="11" spans="1:10" ht="12.75" customHeight="1" thickBot="1">
      <c r="A11" s="161"/>
      <c r="B11" s="174"/>
      <c r="C11" s="174"/>
      <c r="D11" s="134"/>
      <c r="E11" s="75" t="s">
        <v>91</v>
      </c>
      <c r="F11" s="76"/>
      <c r="G11" s="40">
        <v>0</v>
      </c>
      <c r="H11" s="161"/>
      <c r="I11" s="163"/>
      <c r="J11" s="165"/>
    </row>
    <row r="12" spans="1:10">
      <c r="C12" s="1"/>
      <c r="D12" s="1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62400</v>
      </c>
      <c r="D18" s="6">
        <v>7539</v>
      </c>
      <c r="E18" s="49">
        <f t="shared" ref="E18:E46" si="0">IF(ISERROR(D18/C18),0,D18/C18)</f>
        <v>0.12</v>
      </c>
      <c r="F18" s="137" t="s">
        <v>59</v>
      </c>
      <c r="G18" s="138"/>
      <c r="H18" s="6">
        <v>20000</v>
      </c>
      <c r="I18" s="6">
        <v>0</v>
      </c>
      <c r="J18" s="34">
        <f t="shared" ref="J18:J41" si="1">IF(ISERROR(I18/H18),0,I18/H18)</f>
        <v>0</v>
      </c>
    </row>
    <row r="19" spans="1:10">
      <c r="A19" s="98" t="s">
        <v>54</v>
      </c>
      <c r="B19" s="105"/>
      <c r="C19" s="6">
        <v>0</v>
      </c>
      <c r="D19" s="6">
        <v>0</v>
      </c>
      <c r="E19" s="50">
        <f t="shared" si="0"/>
        <v>0</v>
      </c>
      <c r="F19" s="98" t="s">
        <v>60</v>
      </c>
      <c r="G19" s="99"/>
      <c r="H19" s="6">
        <v>0</v>
      </c>
      <c r="I19" s="6">
        <v>0</v>
      </c>
      <c r="J19" s="27">
        <f t="shared" si="1"/>
        <v>0</v>
      </c>
    </row>
    <row r="20" spans="1:10">
      <c r="A20" s="98" t="s">
        <v>35</v>
      </c>
      <c r="B20" s="105"/>
      <c r="C20" s="6">
        <v>48000</v>
      </c>
      <c r="D20" s="6">
        <v>2246</v>
      </c>
      <c r="E20" s="50">
        <f t="shared" si="0"/>
        <v>0.05</v>
      </c>
      <c r="F20" s="98" t="s">
        <v>61</v>
      </c>
      <c r="G20" s="99"/>
      <c r="H20" s="6">
        <v>1000</v>
      </c>
      <c r="I20" s="6">
        <v>0</v>
      </c>
      <c r="J20" s="27">
        <f t="shared" si="1"/>
        <v>0</v>
      </c>
    </row>
    <row r="21" spans="1:10">
      <c r="A21" s="98" t="s">
        <v>36</v>
      </c>
      <c r="B21" s="105"/>
      <c r="C21" s="6">
        <v>2500</v>
      </c>
      <c r="D21" s="6">
        <v>110</v>
      </c>
      <c r="E21" s="50">
        <f t="shared" si="0"/>
        <v>0.04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310847</v>
      </c>
      <c r="D22" s="6">
        <v>31820</v>
      </c>
      <c r="E22" s="50">
        <f t="shared" si="0"/>
        <v>0.1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1000</v>
      </c>
      <c r="D23" s="6">
        <v>0</v>
      </c>
      <c r="E23" s="50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37650</v>
      </c>
      <c r="D24" s="6">
        <v>5353</v>
      </c>
      <c r="E24" s="50">
        <f t="shared" si="0"/>
        <v>0.14000000000000001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17000</v>
      </c>
      <c r="D25" s="6">
        <v>1856</v>
      </c>
      <c r="E25" s="50">
        <f t="shared" si="0"/>
        <v>0.11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200</v>
      </c>
      <c r="D26" s="6">
        <v>0</v>
      </c>
      <c r="E26" s="50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105000</v>
      </c>
      <c r="D27" s="6">
        <v>2134</v>
      </c>
      <c r="E27" s="50">
        <f t="shared" si="0"/>
        <v>0.02</v>
      </c>
      <c r="F27" s="98" t="s">
        <v>68</v>
      </c>
      <c r="G27" s="99"/>
      <c r="H27" s="6">
        <v>23000</v>
      </c>
      <c r="I27" s="6">
        <v>2320</v>
      </c>
      <c r="J27" s="27">
        <f t="shared" si="1"/>
        <v>0.1</v>
      </c>
    </row>
    <row r="28" spans="1:10">
      <c r="A28" s="98" t="s">
        <v>43</v>
      </c>
      <c r="B28" s="105"/>
      <c r="C28" s="6">
        <v>3000</v>
      </c>
      <c r="D28" s="6">
        <v>584</v>
      </c>
      <c r="E28" s="50">
        <f t="shared" si="0"/>
        <v>0.19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50">
        <f t="shared" si="0"/>
        <v>0</v>
      </c>
      <c r="F29" s="98" t="s">
        <v>70</v>
      </c>
      <c r="G29" s="99"/>
      <c r="H29" s="6">
        <v>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50">
        <f t="shared" si="0"/>
        <v>0</v>
      </c>
      <c r="F30" s="98" t="s">
        <v>71</v>
      </c>
      <c r="G30" s="99"/>
      <c r="H30" s="6">
        <v>461632</v>
      </c>
      <c r="I30" s="6">
        <v>0</v>
      </c>
      <c r="J30" s="27">
        <f t="shared" si="1"/>
        <v>0</v>
      </c>
    </row>
    <row r="31" spans="1:10">
      <c r="A31" s="167" t="s">
        <v>46</v>
      </c>
      <c r="B31" s="105"/>
      <c r="C31" s="6">
        <v>0</v>
      </c>
      <c r="D31" s="6">
        <v>0</v>
      </c>
      <c r="E31" s="50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50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50">
        <f t="shared" si="0"/>
        <v>0</v>
      </c>
      <c r="F33" s="98" t="s">
        <v>74</v>
      </c>
      <c r="G33" s="99"/>
      <c r="H33" s="6">
        <v>288131</v>
      </c>
      <c r="I33" s="6">
        <v>112346</v>
      </c>
      <c r="J33" s="27">
        <f t="shared" si="1"/>
        <v>0.39</v>
      </c>
    </row>
    <row r="34" spans="1:10">
      <c r="A34" s="98" t="s">
        <v>49</v>
      </c>
      <c r="B34" s="105"/>
      <c r="C34" s="7">
        <v>0</v>
      </c>
      <c r="D34" s="6">
        <v>0</v>
      </c>
      <c r="E34" s="50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50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295167</v>
      </c>
      <c r="D36" s="6">
        <v>61601</v>
      </c>
      <c r="E36" s="50">
        <f t="shared" si="0"/>
        <v>0.21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45554</v>
      </c>
      <c r="D37" s="6">
        <v>8966</v>
      </c>
      <c r="E37" s="50">
        <f t="shared" si="0"/>
        <v>0.2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50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50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80730</v>
      </c>
      <c r="D40" s="6">
        <v>19415</v>
      </c>
      <c r="E40" s="50">
        <f t="shared" si="0"/>
        <v>0.24</v>
      </c>
      <c r="F40" s="98" t="s">
        <v>81</v>
      </c>
      <c r="G40" s="99"/>
      <c r="H40" s="6">
        <v>100000</v>
      </c>
      <c r="I40" s="6">
        <v>56888</v>
      </c>
      <c r="J40" s="27">
        <f t="shared" si="1"/>
        <v>0.56999999999999995</v>
      </c>
    </row>
    <row r="41" spans="1:10">
      <c r="A41" s="101" t="s">
        <v>57</v>
      </c>
      <c r="B41" s="102"/>
      <c r="C41" s="6">
        <v>100000</v>
      </c>
      <c r="D41" s="6">
        <v>8917</v>
      </c>
      <c r="E41" s="50">
        <f t="shared" si="0"/>
        <v>0.09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51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41412</v>
      </c>
      <c r="D43" s="42">
        <v>0</v>
      </c>
      <c r="E43" s="52">
        <f t="shared" si="0"/>
        <v>0</v>
      </c>
      <c r="F43" s="75" t="s">
        <v>83</v>
      </c>
      <c r="G43" s="100"/>
      <c r="H43" s="15"/>
      <c r="I43" s="15"/>
      <c r="J43" s="27">
        <f>IF(ISERROR(I43/H43),0,I43/H43)</f>
        <v>0</v>
      </c>
    </row>
    <row r="44" spans="1:10" ht="13.5" thickBot="1">
      <c r="A44" s="103" t="s">
        <v>84</v>
      </c>
      <c r="B44" s="104"/>
      <c r="C44" s="48">
        <f>SUM(C18:C43)</f>
        <v>1150460</v>
      </c>
      <c r="D44" s="48">
        <f>SUM(D18:D43)</f>
        <v>150541</v>
      </c>
      <c r="E44" s="52">
        <f t="shared" si="0"/>
        <v>0.13</v>
      </c>
      <c r="F44" s="103" t="s">
        <v>84</v>
      </c>
      <c r="G44" s="104"/>
      <c r="H44" s="36">
        <f>SUM(H18:H43)</f>
        <v>893763</v>
      </c>
      <c r="I44" s="36">
        <f>SUM(I18:I43)</f>
        <v>171554</v>
      </c>
      <c r="J44" s="28">
        <f>IF(ISERROR(I44/H44),0,I44/H44)</f>
        <v>0.19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52">
        <f t="shared" si="0"/>
        <v>0</v>
      </c>
      <c r="F45" s="87" t="s">
        <v>85</v>
      </c>
      <c r="G45" s="89"/>
      <c r="H45" s="37">
        <v>41412</v>
      </c>
      <c r="I45" s="37">
        <v>0</v>
      </c>
      <c r="J45" s="28">
        <f>IF(ISERROR(I45/H45),0,I45/H45)</f>
        <v>0</v>
      </c>
    </row>
    <row r="46" spans="1:10" ht="13.5" thickBot="1">
      <c r="A46" s="87" t="s">
        <v>10</v>
      </c>
      <c r="B46" s="90"/>
      <c r="C46" s="38">
        <f>SUM(C44:C45)</f>
        <v>1150460</v>
      </c>
      <c r="D46" s="38">
        <f>SUM(D44:D45)</f>
        <v>150541</v>
      </c>
      <c r="E46" s="52">
        <f t="shared" si="0"/>
        <v>0.13</v>
      </c>
      <c r="F46" s="91" t="s">
        <v>10</v>
      </c>
      <c r="G46" s="92"/>
      <c r="H46" s="38">
        <f>SUM(H44:H45)</f>
        <v>935175</v>
      </c>
      <c r="I46" s="38">
        <f>SUM(I44:I45)</f>
        <v>171554</v>
      </c>
      <c r="J46" s="28">
        <f>IF(ISERROR(I46/H46),0,I46/H46)</f>
        <v>0.18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21013</v>
      </c>
      <c r="C51" s="126" t="s">
        <v>15</v>
      </c>
      <c r="D51" s="128">
        <v>48546</v>
      </c>
      <c r="E51" s="129" t="s">
        <v>17</v>
      </c>
      <c r="F51" s="168">
        <f>D51/((C46-C41-C43-C42)/365)</f>
        <v>18</v>
      </c>
      <c r="G51" s="121" t="s">
        <v>18</v>
      </c>
      <c r="H51" s="80">
        <f>(I44-I30)/D46</f>
        <v>1.1395999999999999</v>
      </c>
      <c r="I51" s="81"/>
      <c r="J51" s="82"/>
    </row>
    <row r="52" spans="1:10" ht="38.25" customHeight="1">
      <c r="A52" s="10" t="s">
        <v>25</v>
      </c>
      <c r="B52" s="44">
        <f>I45-D45</f>
        <v>0</v>
      </c>
      <c r="C52" s="127"/>
      <c r="D52" s="120"/>
      <c r="E52" s="120"/>
      <c r="F52" s="169"/>
      <c r="G52" s="122"/>
      <c r="H52" s="83"/>
      <c r="I52" s="83"/>
      <c r="J52" s="84"/>
    </row>
    <row r="53" spans="1:10" ht="15">
      <c r="A53" s="10" t="s">
        <v>26</v>
      </c>
      <c r="B53" s="44">
        <f>B51+B52</f>
        <v>21013</v>
      </c>
      <c r="C53" s="127"/>
      <c r="D53" s="120"/>
      <c r="E53" s="120"/>
      <c r="F53" s="169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432342</v>
      </c>
      <c r="E54" s="112" t="s">
        <v>17</v>
      </c>
      <c r="F54" s="170">
        <f>D54/((C46-C43-C42-C41)/365)</f>
        <v>156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542478</v>
      </c>
      <c r="C55" s="107"/>
      <c r="D55" s="110"/>
      <c r="E55" s="113"/>
      <c r="F55" s="171"/>
      <c r="G55" s="78"/>
      <c r="H55" s="83"/>
      <c r="I55" s="83"/>
      <c r="J55" s="84"/>
    </row>
    <row r="56" spans="1:10" ht="41.25" customHeight="1">
      <c r="A56" s="41" t="s">
        <v>23</v>
      </c>
      <c r="B56" s="53">
        <f>B55/(C44/365)</f>
        <v>172</v>
      </c>
      <c r="C56" s="107"/>
      <c r="D56" s="110"/>
      <c r="E56" s="113"/>
      <c r="F56" s="171"/>
      <c r="G56" s="78"/>
      <c r="H56" s="83"/>
      <c r="I56" s="83"/>
      <c r="J56" s="84"/>
    </row>
    <row r="57" spans="1:10" ht="39" thickBot="1">
      <c r="A57" s="9" t="s">
        <v>93</v>
      </c>
      <c r="B57" s="46">
        <f>(B55-165087.22)/(C44/365)</f>
        <v>120</v>
      </c>
      <c r="C57" s="108"/>
      <c r="D57" s="111"/>
      <c r="E57" s="114"/>
      <c r="F57" s="172"/>
      <c r="G57" s="79"/>
      <c r="H57" s="85"/>
      <c r="I57" s="85"/>
      <c r="J57" s="86"/>
    </row>
  </sheetData>
  <mergeCells count="99">
    <mergeCell ref="A35:B35"/>
    <mergeCell ref="A27:B27"/>
    <mergeCell ref="A23:B23"/>
    <mergeCell ref="A18:B18"/>
    <mergeCell ref="A29:B29"/>
    <mergeCell ref="A28:B28"/>
    <mergeCell ref="A30:B30"/>
    <mergeCell ref="A31:B31"/>
    <mergeCell ref="A32:B32"/>
    <mergeCell ref="A24:B24"/>
    <mergeCell ref="A25:B25"/>
    <mergeCell ref="A21:B21"/>
    <mergeCell ref="A22:B22"/>
    <mergeCell ref="A26:B26"/>
    <mergeCell ref="E9:F9"/>
    <mergeCell ref="E10:F10"/>
    <mergeCell ref="F22:G22"/>
    <mergeCell ref="F23:G23"/>
    <mergeCell ref="F16:J16"/>
    <mergeCell ref="A16:E16"/>
    <mergeCell ref="A20:B20"/>
    <mergeCell ref="A10:A11"/>
    <mergeCell ref="F24:G24"/>
    <mergeCell ref="F25:G25"/>
    <mergeCell ref="I10:I11"/>
    <mergeCell ref="J10:J11"/>
    <mergeCell ref="F20:G20"/>
    <mergeCell ref="F21:G21"/>
    <mergeCell ref="H10:H11"/>
    <mergeCell ref="A4:J4"/>
    <mergeCell ref="C7:C8"/>
    <mergeCell ref="D7:D8"/>
    <mergeCell ref="A6:D6"/>
    <mergeCell ref="E7:F7"/>
    <mergeCell ref="H6:J6"/>
    <mergeCell ref="E8:F8"/>
    <mergeCell ref="A7:B8"/>
    <mergeCell ref="E6:G6"/>
    <mergeCell ref="F54:F57"/>
    <mergeCell ref="C51:C53"/>
    <mergeCell ref="D51:D53"/>
    <mergeCell ref="E51:E53"/>
    <mergeCell ref="A1:J1"/>
    <mergeCell ref="A2:J2"/>
    <mergeCell ref="F19:G19"/>
    <mergeCell ref="B10:B11"/>
    <mergeCell ref="C10:C11"/>
    <mergeCell ref="D10:D11"/>
    <mergeCell ref="E11:F11"/>
    <mergeCell ref="A14:J14"/>
    <mergeCell ref="F17:G17"/>
    <mergeCell ref="F18:G18"/>
    <mergeCell ref="A19:B19"/>
    <mergeCell ref="A17:B17"/>
    <mergeCell ref="A41:B41"/>
    <mergeCell ref="F41:G41"/>
    <mergeCell ref="A44:B44"/>
    <mergeCell ref="F44:G44"/>
    <mergeCell ref="A33:B33"/>
    <mergeCell ref="A34:B34"/>
    <mergeCell ref="A36:B36"/>
    <mergeCell ref="A42:B42"/>
    <mergeCell ref="F42:G42"/>
    <mergeCell ref="A40:B40"/>
    <mergeCell ref="A38:B38"/>
    <mergeCell ref="A37:B37"/>
    <mergeCell ref="A39:B39"/>
    <mergeCell ref="F33:G33"/>
    <mergeCell ref="F34:G34"/>
    <mergeCell ref="F40:G40"/>
    <mergeCell ref="F29:G29"/>
    <mergeCell ref="F30:G30"/>
    <mergeCell ref="F26:G26"/>
    <mergeCell ref="F27:G27"/>
    <mergeCell ref="F35:G35"/>
    <mergeCell ref="F28:G28"/>
    <mergeCell ref="F31:G31"/>
    <mergeCell ref="F32:G32"/>
    <mergeCell ref="F36:G36"/>
    <mergeCell ref="F37:G37"/>
    <mergeCell ref="F38:G38"/>
    <mergeCell ref="F39:G39"/>
    <mergeCell ref="F43:G43"/>
    <mergeCell ref="A43:B43"/>
    <mergeCell ref="G54:G57"/>
    <mergeCell ref="H51:J57"/>
    <mergeCell ref="A45:B45"/>
    <mergeCell ref="F45:G45"/>
    <mergeCell ref="A46:B46"/>
    <mergeCell ref="F46:G46"/>
    <mergeCell ref="H50:J50"/>
    <mergeCell ref="A48:J48"/>
    <mergeCell ref="C54:C57"/>
    <mergeCell ref="D54:D57"/>
    <mergeCell ref="E54:E57"/>
    <mergeCell ref="A50:B50"/>
    <mergeCell ref="C50:G50"/>
    <mergeCell ref="F51:F53"/>
    <mergeCell ref="G51:G53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7"/>
  <sheetViews>
    <sheetView topLeftCell="C25" zoomScaleNormal="75" workbookViewId="0">
      <selection activeCell="J63" sqref="J63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99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87" t="s">
        <v>0</v>
      </c>
      <c r="B6" s="145"/>
      <c r="C6" s="145"/>
      <c r="D6" s="145"/>
      <c r="E6" s="87" t="s">
        <v>3</v>
      </c>
      <c r="F6" s="145"/>
      <c r="G6" s="148"/>
      <c r="H6" s="89" t="s">
        <v>5</v>
      </c>
      <c r="I6" s="145"/>
      <c r="J6" s="148"/>
    </row>
    <row r="7" spans="1:10">
      <c r="A7" s="156" t="s">
        <v>86</v>
      </c>
      <c r="B7" s="157"/>
      <c r="C7" s="141" t="s">
        <v>20</v>
      </c>
      <c r="D7" s="143" t="s">
        <v>89</v>
      </c>
      <c r="E7" s="146"/>
      <c r="F7" s="147"/>
      <c r="G7" s="23" t="s">
        <v>13</v>
      </c>
      <c r="H7" s="16"/>
      <c r="I7" s="17" t="s">
        <v>11</v>
      </c>
      <c r="J7" s="20" t="s">
        <v>12</v>
      </c>
    </row>
    <row r="8" spans="1:10">
      <c r="A8" s="158"/>
      <c r="B8" s="159"/>
      <c r="C8" s="142"/>
      <c r="D8" s="144"/>
      <c r="E8" s="154" t="s">
        <v>1</v>
      </c>
      <c r="F8" s="155"/>
      <c r="G8" s="19">
        <v>0</v>
      </c>
      <c r="H8" s="21" t="s">
        <v>32</v>
      </c>
      <c r="I8" s="18">
        <v>12</v>
      </c>
      <c r="J8" s="19"/>
    </row>
    <row r="9" spans="1:10" ht="25.5" customHeight="1">
      <c r="A9" s="30" t="s">
        <v>87</v>
      </c>
      <c r="B9" s="31">
        <v>39</v>
      </c>
      <c r="C9" s="32">
        <v>1</v>
      </c>
      <c r="D9" s="33">
        <f>C9/B9</f>
        <v>2.5600000000000001E-2</v>
      </c>
      <c r="E9" s="149" t="s">
        <v>92</v>
      </c>
      <c r="F9" s="150"/>
      <c r="G9" s="24">
        <v>0</v>
      </c>
      <c r="H9" s="22" t="s">
        <v>33</v>
      </c>
      <c r="I9" s="18">
        <v>13</v>
      </c>
      <c r="J9" s="19"/>
    </row>
    <row r="10" spans="1:10" ht="12.75" customHeight="1">
      <c r="A10" s="160" t="s">
        <v>88</v>
      </c>
      <c r="B10" s="173">
        <v>76603</v>
      </c>
      <c r="C10" s="173">
        <v>267</v>
      </c>
      <c r="D10" s="133">
        <f>C10/B10</f>
        <v>3.5000000000000001E-3</v>
      </c>
      <c r="E10" s="151" t="s">
        <v>2</v>
      </c>
      <c r="F10" s="152"/>
      <c r="G10" s="39">
        <v>0</v>
      </c>
      <c r="H10" s="160" t="s">
        <v>4</v>
      </c>
      <c r="I10" s="162">
        <f>SUM(I8:I9)</f>
        <v>25</v>
      </c>
      <c r="J10" s="164"/>
    </row>
    <row r="11" spans="1:10" ht="12.75" customHeight="1" thickBot="1">
      <c r="A11" s="161"/>
      <c r="B11" s="174"/>
      <c r="C11" s="174"/>
      <c r="D11" s="134"/>
      <c r="E11" s="75" t="s">
        <v>91</v>
      </c>
      <c r="F11" s="76"/>
      <c r="G11" s="40">
        <v>0</v>
      </c>
      <c r="H11" s="161"/>
      <c r="I11" s="163"/>
      <c r="J11" s="165"/>
    </row>
    <row r="12" spans="1:10">
      <c r="C12" s="1"/>
      <c r="D12" s="1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62400</v>
      </c>
      <c r="D18" s="6">
        <v>13281</v>
      </c>
      <c r="E18" s="49">
        <f t="shared" ref="E18:E46" si="0">IF(ISERROR(D18/C18),0,D18/C18)</f>
        <v>0.21</v>
      </c>
      <c r="F18" s="137" t="s">
        <v>59</v>
      </c>
      <c r="G18" s="138"/>
      <c r="H18" s="6">
        <v>20000</v>
      </c>
      <c r="I18" s="6">
        <v>216</v>
      </c>
      <c r="J18" s="34">
        <f t="shared" ref="J18:J41" si="1">IF(ISERROR(I18/H18),0,I18/H18)</f>
        <v>0.01</v>
      </c>
    </row>
    <row r="19" spans="1:10">
      <c r="A19" s="98" t="s">
        <v>54</v>
      </c>
      <c r="B19" s="105"/>
      <c r="C19" s="6">
        <v>0</v>
      </c>
      <c r="D19" s="6">
        <v>0</v>
      </c>
      <c r="E19" s="50">
        <f t="shared" si="0"/>
        <v>0</v>
      </c>
      <c r="F19" s="98" t="s">
        <v>60</v>
      </c>
      <c r="G19" s="99"/>
      <c r="H19" s="6">
        <v>0</v>
      </c>
      <c r="I19" s="6">
        <v>0</v>
      </c>
      <c r="J19" s="27">
        <f t="shared" si="1"/>
        <v>0</v>
      </c>
    </row>
    <row r="20" spans="1:10">
      <c r="A20" s="98" t="s">
        <v>35</v>
      </c>
      <c r="B20" s="105"/>
      <c r="C20" s="6">
        <v>48000</v>
      </c>
      <c r="D20" s="6">
        <v>2309</v>
      </c>
      <c r="E20" s="50">
        <f t="shared" si="0"/>
        <v>0.05</v>
      </c>
      <c r="F20" s="98" t="s">
        <v>61</v>
      </c>
      <c r="G20" s="99"/>
      <c r="H20" s="6">
        <v>1000</v>
      </c>
      <c r="I20" s="6">
        <v>0</v>
      </c>
      <c r="J20" s="27">
        <f t="shared" si="1"/>
        <v>0</v>
      </c>
    </row>
    <row r="21" spans="1:10">
      <c r="A21" s="98" t="s">
        <v>36</v>
      </c>
      <c r="B21" s="105"/>
      <c r="C21" s="6">
        <v>2500</v>
      </c>
      <c r="D21" s="6">
        <v>340</v>
      </c>
      <c r="E21" s="50">
        <f t="shared" si="0"/>
        <v>0.14000000000000001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310847</v>
      </c>
      <c r="D22" s="6">
        <v>58586</v>
      </c>
      <c r="E22" s="50">
        <f t="shared" si="0"/>
        <v>0.19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1000</v>
      </c>
      <c r="D23" s="6">
        <v>0</v>
      </c>
      <c r="E23" s="50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37650</v>
      </c>
      <c r="D24" s="6">
        <v>6590</v>
      </c>
      <c r="E24" s="50">
        <f t="shared" si="0"/>
        <v>0.18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17000</v>
      </c>
      <c r="D25" s="6">
        <v>2542</v>
      </c>
      <c r="E25" s="50">
        <f t="shared" si="0"/>
        <v>0.15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200</v>
      </c>
      <c r="D26" s="6">
        <v>0</v>
      </c>
      <c r="E26" s="50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105000</v>
      </c>
      <c r="D27" s="6">
        <v>4293</v>
      </c>
      <c r="E27" s="50">
        <f t="shared" si="0"/>
        <v>0.04</v>
      </c>
      <c r="F27" s="98" t="s">
        <v>68</v>
      </c>
      <c r="G27" s="99"/>
      <c r="H27" s="6">
        <v>23000</v>
      </c>
      <c r="I27" s="6">
        <v>3780</v>
      </c>
      <c r="J27" s="27">
        <f t="shared" si="1"/>
        <v>0.16</v>
      </c>
    </row>
    <row r="28" spans="1:10">
      <c r="A28" s="98" t="s">
        <v>43</v>
      </c>
      <c r="B28" s="105"/>
      <c r="C28" s="6">
        <v>3000</v>
      </c>
      <c r="D28" s="6">
        <v>613</v>
      </c>
      <c r="E28" s="50">
        <f t="shared" si="0"/>
        <v>0.2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50">
        <f t="shared" si="0"/>
        <v>0</v>
      </c>
      <c r="F29" s="98" t="s">
        <v>70</v>
      </c>
      <c r="G29" s="99"/>
      <c r="H29" s="6">
        <v>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50">
        <f t="shared" si="0"/>
        <v>0</v>
      </c>
      <c r="F30" s="98" t="s">
        <v>71</v>
      </c>
      <c r="G30" s="99"/>
      <c r="H30" s="6">
        <v>461632</v>
      </c>
      <c r="I30" s="6">
        <v>0</v>
      </c>
      <c r="J30" s="27">
        <f t="shared" si="1"/>
        <v>0</v>
      </c>
    </row>
    <row r="31" spans="1:10">
      <c r="A31" s="167" t="s">
        <v>46</v>
      </c>
      <c r="B31" s="105"/>
      <c r="C31" s="6">
        <v>0</v>
      </c>
      <c r="D31" s="6">
        <v>0</v>
      </c>
      <c r="E31" s="50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50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50">
        <f t="shared" si="0"/>
        <v>0</v>
      </c>
      <c r="F33" s="98" t="s">
        <v>74</v>
      </c>
      <c r="G33" s="99"/>
      <c r="H33" s="6">
        <v>288131</v>
      </c>
      <c r="I33" s="6">
        <v>112346</v>
      </c>
      <c r="J33" s="27">
        <f t="shared" si="1"/>
        <v>0.39</v>
      </c>
    </row>
    <row r="34" spans="1:10">
      <c r="A34" s="98" t="s">
        <v>49</v>
      </c>
      <c r="B34" s="105"/>
      <c r="C34" s="7">
        <v>0</v>
      </c>
      <c r="D34" s="6">
        <v>0</v>
      </c>
      <c r="E34" s="50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50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295167</v>
      </c>
      <c r="D36" s="6">
        <v>83759</v>
      </c>
      <c r="E36" s="50">
        <f t="shared" si="0"/>
        <v>0.28000000000000003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45554</v>
      </c>
      <c r="D37" s="6">
        <v>12148</v>
      </c>
      <c r="E37" s="50">
        <f t="shared" si="0"/>
        <v>0.27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50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50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80730</v>
      </c>
      <c r="D40" s="6">
        <v>28484</v>
      </c>
      <c r="E40" s="50">
        <f t="shared" si="0"/>
        <v>0.35</v>
      </c>
      <c r="F40" s="98" t="s">
        <v>81</v>
      </c>
      <c r="G40" s="99"/>
      <c r="H40" s="6">
        <v>100000</v>
      </c>
      <c r="I40" s="6">
        <v>56958</v>
      </c>
      <c r="J40" s="27">
        <f t="shared" si="1"/>
        <v>0.56999999999999995</v>
      </c>
    </row>
    <row r="41" spans="1:10">
      <c r="A41" s="101" t="s">
        <v>57</v>
      </c>
      <c r="B41" s="102"/>
      <c r="C41" s="6">
        <v>100000</v>
      </c>
      <c r="D41" s="6">
        <v>8914</v>
      </c>
      <c r="E41" s="50">
        <f t="shared" si="0"/>
        <v>0.09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51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41412</v>
      </c>
      <c r="D43" s="42">
        <v>0</v>
      </c>
      <c r="E43" s="52">
        <f t="shared" si="0"/>
        <v>0</v>
      </c>
      <c r="F43" s="75" t="s">
        <v>83</v>
      </c>
      <c r="G43" s="100"/>
      <c r="H43" s="15"/>
      <c r="I43" s="15"/>
      <c r="J43" s="27">
        <f>IF(ISERROR(I43/H43),0,I43/H43)</f>
        <v>0</v>
      </c>
    </row>
    <row r="44" spans="1:10" ht="13.5" thickBot="1">
      <c r="A44" s="103" t="s">
        <v>84</v>
      </c>
      <c r="B44" s="104"/>
      <c r="C44" s="48">
        <f>SUM(C18:C43)</f>
        <v>1150460</v>
      </c>
      <c r="D44" s="48">
        <f>SUM(D18:D43)</f>
        <v>221859</v>
      </c>
      <c r="E44" s="52">
        <f t="shared" si="0"/>
        <v>0.19</v>
      </c>
      <c r="F44" s="103" t="s">
        <v>84</v>
      </c>
      <c r="G44" s="104"/>
      <c r="H44" s="36">
        <f>SUM(H18:H43)</f>
        <v>893763</v>
      </c>
      <c r="I44" s="36">
        <f>SUM(I18:I43)</f>
        <v>173300</v>
      </c>
      <c r="J44" s="28">
        <f>IF(ISERROR(I44/H44),0,I44/H44)</f>
        <v>0.19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52">
        <f t="shared" si="0"/>
        <v>0</v>
      </c>
      <c r="F45" s="87" t="s">
        <v>85</v>
      </c>
      <c r="G45" s="89"/>
      <c r="H45" s="37">
        <v>41412</v>
      </c>
      <c r="I45" s="37">
        <v>0</v>
      </c>
      <c r="J45" s="28">
        <f>IF(ISERROR(I45/H45),0,I45/H45)</f>
        <v>0</v>
      </c>
    </row>
    <row r="46" spans="1:10" ht="13.5" thickBot="1">
      <c r="A46" s="87" t="s">
        <v>10</v>
      </c>
      <c r="B46" s="90"/>
      <c r="C46" s="38">
        <f>SUM(C44:C45)</f>
        <v>1150460</v>
      </c>
      <c r="D46" s="38">
        <f>SUM(D44:D45)</f>
        <v>221859</v>
      </c>
      <c r="E46" s="52">
        <f t="shared" si="0"/>
        <v>0.19</v>
      </c>
      <c r="F46" s="91" t="s">
        <v>10</v>
      </c>
      <c r="G46" s="92"/>
      <c r="H46" s="38">
        <f>SUM(H44:H45)</f>
        <v>935175</v>
      </c>
      <c r="I46" s="38">
        <f>SUM(I44:I45)</f>
        <v>173300</v>
      </c>
      <c r="J46" s="28">
        <f>IF(ISERROR(I46/H46),0,I46/H46)</f>
        <v>0.19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-48559</v>
      </c>
      <c r="C51" s="126" t="s">
        <v>15</v>
      </c>
      <c r="D51" s="128">
        <v>45379</v>
      </c>
      <c r="E51" s="129" t="s">
        <v>17</v>
      </c>
      <c r="F51" s="168">
        <f>D51/((C46-C41-C43-C42)/365)</f>
        <v>16</v>
      </c>
      <c r="G51" s="121" t="s">
        <v>18</v>
      </c>
      <c r="H51" s="80">
        <f>(I44-I30)/D46</f>
        <v>0.78110000000000002</v>
      </c>
      <c r="I51" s="81"/>
      <c r="J51" s="82"/>
    </row>
    <row r="52" spans="1:10" ht="38.25" customHeight="1">
      <c r="A52" s="10" t="s">
        <v>25</v>
      </c>
      <c r="B52" s="44">
        <f>I45-D45</f>
        <v>0</v>
      </c>
      <c r="C52" s="127"/>
      <c r="D52" s="120"/>
      <c r="E52" s="120"/>
      <c r="F52" s="169"/>
      <c r="G52" s="122"/>
      <c r="H52" s="83"/>
      <c r="I52" s="83"/>
      <c r="J52" s="84"/>
    </row>
    <row r="53" spans="1:10" ht="15">
      <c r="A53" s="10" t="s">
        <v>26</v>
      </c>
      <c r="B53" s="44">
        <f>B51+B52</f>
        <v>-48559</v>
      </c>
      <c r="C53" s="127"/>
      <c r="D53" s="120"/>
      <c r="E53" s="120"/>
      <c r="F53" s="169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357689</v>
      </c>
      <c r="E54" s="112" t="s">
        <v>17</v>
      </c>
      <c r="F54" s="170">
        <f>D54/((C46-C43-C42-C41)/365)</f>
        <v>129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472906</v>
      </c>
      <c r="C55" s="107"/>
      <c r="D55" s="110"/>
      <c r="E55" s="113"/>
      <c r="F55" s="171"/>
      <c r="G55" s="78"/>
      <c r="H55" s="83"/>
      <c r="I55" s="83"/>
      <c r="J55" s="84"/>
    </row>
    <row r="56" spans="1:10" ht="41.25" customHeight="1">
      <c r="A56" s="41" t="s">
        <v>23</v>
      </c>
      <c r="B56" s="53">
        <f>B55/(C44/365)</f>
        <v>150</v>
      </c>
      <c r="C56" s="107"/>
      <c r="D56" s="110"/>
      <c r="E56" s="113"/>
      <c r="F56" s="171"/>
      <c r="G56" s="78"/>
      <c r="H56" s="83"/>
      <c r="I56" s="83"/>
      <c r="J56" s="84"/>
    </row>
    <row r="57" spans="1:10" ht="39" thickBot="1">
      <c r="A57" s="9" t="s">
        <v>93</v>
      </c>
      <c r="B57" s="46">
        <f>(B55-165087.22)/(C44/365)</f>
        <v>98</v>
      </c>
      <c r="C57" s="108"/>
      <c r="D57" s="111"/>
      <c r="E57" s="114"/>
      <c r="F57" s="172"/>
      <c r="G57" s="79"/>
      <c r="H57" s="85"/>
      <c r="I57" s="85"/>
      <c r="J57" s="86"/>
    </row>
  </sheetData>
  <mergeCells count="99">
    <mergeCell ref="G54:G57"/>
    <mergeCell ref="H51:J57"/>
    <mergeCell ref="A45:B45"/>
    <mergeCell ref="F45:G45"/>
    <mergeCell ref="A46:B46"/>
    <mergeCell ref="F46:G46"/>
    <mergeCell ref="H50:J50"/>
    <mergeCell ref="A48:J48"/>
    <mergeCell ref="F51:F53"/>
    <mergeCell ref="G51:G53"/>
    <mergeCell ref="F54:F57"/>
    <mergeCell ref="C51:C53"/>
    <mergeCell ref="D51:D53"/>
    <mergeCell ref="E51:E53"/>
    <mergeCell ref="C54:C57"/>
    <mergeCell ref="D54:D57"/>
    <mergeCell ref="F36:G36"/>
    <mergeCell ref="F37:G37"/>
    <mergeCell ref="F38:G38"/>
    <mergeCell ref="F39:G39"/>
    <mergeCell ref="F31:G31"/>
    <mergeCell ref="F32:G32"/>
    <mergeCell ref="F33:G33"/>
    <mergeCell ref="F34:G34"/>
    <mergeCell ref="F35:G35"/>
    <mergeCell ref="A36:B36"/>
    <mergeCell ref="F20:G20"/>
    <mergeCell ref="F21:G21"/>
    <mergeCell ref="F29:G29"/>
    <mergeCell ref="F30:G30"/>
    <mergeCell ref="F26:G26"/>
    <mergeCell ref="F27:G27"/>
    <mergeCell ref="F24:G24"/>
    <mergeCell ref="F25:G25"/>
    <mergeCell ref="F28:G28"/>
    <mergeCell ref="A28:B28"/>
    <mergeCell ref="A30:B30"/>
    <mergeCell ref="A31:B31"/>
    <mergeCell ref="A32:B32"/>
    <mergeCell ref="A33:B33"/>
    <mergeCell ref="A34:B34"/>
    <mergeCell ref="F41:G41"/>
    <mergeCell ref="A44:B44"/>
    <mergeCell ref="F44:G44"/>
    <mergeCell ref="A38:B38"/>
    <mergeCell ref="A37:B37"/>
    <mergeCell ref="A39:B39"/>
    <mergeCell ref="F43:G43"/>
    <mergeCell ref="A43:B43"/>
    <mergeCell ref="A42:B42"/>
    <mergeCell ref="F42:G42"/>
    <mergeCell ref="A40:B40"/>
    <mergeCell ref="A41:B41"/>
    <mergeCell ref="F40:G40"/>
    <mergeCell ref="E54:E57"/>
    <mergeCell ref="A50:B50"/>
    <mergeCell ref="C50:G50"/>
    <mergeCell ref="A4:J4"/>
    <mergeCell ref="C7:C8"/>
    <mergeCell ref="D7:D8"/>
    <mergeCell ref="A6:D6"/>
    <mergeCell ref="E6:G6"/>
    <mergeCell ref="E8:F8"/>
    <mergeCell ref="A7:B8"/>
    <mergeCell ref="A10:A11"/>
    <mergeCell ref="A26:B26"/>
    <mergeCell ref="F22:G22"/>
    <mergeCell ref="F23:G23"/>
    <mergeCell ref="A20:B20"/>
    <mergeCell ref="A21:B21"/>
    <mergeCell ref="A1:J1"/>
    <mergeCell ref="A2:J2"/>
    <mergeCell ref="F19:G19"/>
    <mergeCell ref="B10:B11"/>
    <mergeCell ref="C10:C11"/>
    <mergeCell ref="D10:D11"/>
    <mergeCell ref="E11:F11"/>
    <mergeCell ref="E7:F7"/>
    <mergeCell ref="H6:J6"/>
    <mergeCell ref="E9:F9"/>
    <mergeCell ref="E10:F10"/>
    <mergeCell ref="F16:J16"/>
    <mergeCell ref="A16:E16"/>
    <mergeCell ref="A14:J14"/>
    <mergeCell ref="F17:G17"/>
    <mergeCell ref="F18:G18"/>
    <mergeCell ref="A22:B22"/>
    <mergeCell ref="H10:H11"/>
    <mergeCell ref="I10:I11"/>
    <mergeCell ref="J10:J11"/>
    <mergeCell ref="A35:B35"/>
    <mergeCell ref="A27:B27"/>
    <mergeCell ref="A23:B23"/>
    <mergeCell ref="A18:B18"/>
    <mergeCell ref="A29:B29"/>
    <mergeCell ref="A24:B24"/>
    <mergeCell ref="A25:B25"/>
    <mergeCell ref="A19:B19"/>
    <mergeCell ref="A17:B17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57"/>
  <sheetViews>
    <sheetView topLeftCell="A16" zoomScale="75" zoomScaleNormal="75" workbookViewId="0">
      <selection activeCell="N15" sqref="N15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100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185" t="s">
        <v>0</v>
      </c>
      <c r="B6" s="186"/>
      <c r="C6" s="186"/>
      <c r="D6" s="186"/>
      <c r="E6" s="185" t="s">
        <v>3</v>
      </c>
      <c r="F6" s="186"/>
      <c r="G6" s="190"/>
      <c r="H6" s="189" t="s">
        <v>5</v>
      </c>
      <c r="I6" s="186"/>
      <c r="J6" s="190"/>
    </row>
    <row r="7" spans="1:10">
      <c r="A7" s="197" t="s">
        <v>86</v>
      </c>
      <c r="B7" s="198"/>
      <c r="C7" s="181" t="s">
        <v>20</v>
      </c>
      <c r="D7" s="183" t="s">
        <v>89</v>
      </c>
      <c r="E7" s="187"/>
      <c r="F7" s="188"/>
      <c r="G7" s="60" t="s">
        <v>13</v>
      </c>
      <c r="H7" s="65"/>
      <c r="I7" s="66" t="s">
        <v>11</v>
      </c>
      <c r="J7" s="67" t="s">
        <v>12</v>
      </c>
    </row>
    <row r="8" spans="1:10">
      <c r="A8" s="199"/>
      <c r="B8" s="200"/>
      <c r="C8" s="182"/>
      <c r="D8" s="184"/>
      <c r="E8" s="195" t="s">
        <v>1</v>
      </c>
      <c r="F8" s="196"/>
      <c r="G8" s="61">
        <v>0</v>
      </c>
      <c r="H8" s="68" t="s">
        <v>32</v>
      </c>
      <c r="I8" s="69">
        <v>12</v>
      </c>
      <c r="J8" s="61"/>
    </row>
    <row r="9" spans="1:10" ht="25.5" customHeight="1">
      <c r="A9" s="54" t="s">
        <v>87</v>
      </c>
      <c r="B9" s="55">
        <v>35</v>
      </c>
      <c r="C9" s="56">
        <v>1</v>
      </c>
      <c r="D9" s="57">
        <f>C9/B9</f>
        <v>2.86E-2</v>
      </c>
      <c r="E9" s="191" t="s">
        <v>92</v>
      </c>
      <c r="F9" s="192"/>
      <c r="G9" s="62">
        <v>0</v>
      </c>
      <c r="H9" s="70" t="s">
        <v>33</v>
      </c>
      <c r="I9" s="69">
        <v>13</v>
      </c>
      <c r="J9" s="61"/>
    </row>
    <row r="10" spans="1:10" ht="12.75" customHeight="1">
      <c r="A10" s="201" t="s">
        <v>88</v>
      </c>
      <c r="B10" s="175">
        <v>69359</v>
      </c>
      <c r="C10" s="175">
        <v>455</v>
      </c>
      <c r="D10" s="177">
        <f>C10/B10</f>
        <v>6.6E-3</v>
      </c>
      <c r="E10" s="193" t="s">
        <v>2</v>
      </c>
      <c r="F10" s="194"/>
      <c r="G10" s="63">
        <v>0</v>
      </c>
      <c r="H10" s="201" t="s">
        <v>4</v>
      </c>
      <c r="I10" s="203">
        <f>SUM(I8:I9)</f>
        <v>25</v>
      </c>
      <c r="J10" s="205"/>
    </row>
    <row r="11" spans="1:10" ht="12.75" customHeight="1" thickBot="1">
      <c r="A11" s="202"/>
      <c r="B11" s="176"/>
      <c r="C11" s="176"/>
      <c r="D11" s="178"/>
      <c r="E11" s="179" t="s">
        <v>91</v>
      </c>
      <c r="F11" s="180"/>
      <c r="G11" s="64">
        <v>0</v>
      </c>
      <c r="H11" s="202"/>
      <c r="I11" s="204"/>
      <c r="J11" s="206"/>
    </row>
    <row r="12" spans="1:10">
      <c r="A12" s="58"/>
      <c r="B12" s="58"/>
      <c r="C12" s="59"/>
      <c r="D12" s="59"/>
      <c r="E12" s="58"/>
      <c r="F12" s="58"/>
      <c r="G12" s="58"/>
      <c r="H12" s="58"/>
      <c r="I12" s="58"/>
      <c r="J12" s="58"/>
    </row>
    <row r="13" spans="1:10">
      <c r="H13" s="58"/>
      <c r="I13" s="58"/>
      <c r="J13" s="58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62400</v>
      </c>
      <c r="D18" s="6">
        <v>17151</v>
      </c>
      <c r="E18" s="49">
        <f t="shared" ref="E18:E46" si="0">IF(ISERROR(D18/C18),0,D18/C18)</f>
        <v>0.27</v>
      </c>
      <c r="F18" s="137" t="s">
        <v>59</v>
      </c>
      <c r="G18" s="138"/>
      <c r="H18" s="6">
        <v>20000</v>
      </c>
      <c r="I18" s="6">
        <v>262</v>
      </c>
      <c r="J18" s="34">
        <f t="shared" ref="J18:J41" si="1">IF(ISERROR(I18/H18),0,I18/H18)</f>
        <v>0.01</v>
      </c>
    </row>
    <row r="19" spans="1:10">
      <c r="A19" s="98" t="s">
        <v>54</v>
      </c>
      <c r="B19" s="105"/>
      <c r="C19" s="6">
        <v>0</v>
      </c>
      <c r="D19" s="6">
        <v>0</v>
      </c>
      <c r="E19" s="50">
        <f t="shared" si="0"/>
        <v>0</v>
      </c>
      <c r="F19" s="98" t="s">
        <v>60</v>
      </c>
      <c r="G19" s="99"/>
      <c r="H19" s="6">
        <v>0</v>
      </c>
      <c r="I19" s="6">
        <v>0</v>
      </c>
      <c r="J19" s="27">
        <f t="shared" si="1"/>
        <v>0</v>
      </c>
    </row>
    <row r="20" spans="1:10">
      <c r="A20" s="98" t="s">
        <v>35</v>
      </c>
      <c r="B20" s="105"/>
      <c r="C20" s="6">
        <v>48000</v>
      </c>
      <c r="D20" s="6">
        <v>5224</v>
      </c>
      <c r="E20" s="50">
        <f t="shared" si="0"/>
        <v>0.11</v>
      </c>
      <c r="F20" s="98" t="s">
        <v>61</v>
      </c>
      <c r="G20" s="99"/>
      <c r="H20" s="6">
        <v>1000</v>
      </c>
      <c r="I20" s="6">
        <v>0</v>
      </c>
      <c r="J20" s="27">
        <f t="shared" si="1"/>
        <v>0</v>
      </c>
    </row>
    <row r="21" spans="1:10">
      <c r="A21" s="98" t="s">
        <v>36</v>
      </c>
      <c r="B21" s="105"/>
      <c r="C21" s="6">
        <v>2500</v>
      </c>
      <c r="D21" s="6">
        <v>340</v>
      </c>
      <c r="E21" s="50">
        <f t="shared" si="0"/>
        <v>0.14000000000000001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310847</v>
      </c>
      <c r="D22" s="6">
        <v>75810</v>
      </c>
      <c r="E22" s="50">
        <f t="shared" si="0"/>
        <v>0.24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1000</v>
      </c>
      <c r="D23" s="6">
        <v>0</v>
      </c>
      <c r="E23" s="50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37650</v>
      </c>
      <c r="D24" s="6">
        <v>7497</v>
      </c>
      <c r="E24" s="50">
        <f t="shared" si="0"/>
        <v>0.2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17000</v>
      </c>
      <c r="D25" s="6">
        <v>3467</v>
      </c>
      <c r="E25" s="50">
        <f t="shared" si="0"/>
        <v>0.2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200</v>
      </c>
      <c r="D26" s="6">
        <v>0</v>
      </c>
      <c r="E26" s="50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105000</v>
      </c>
      <c r="D27" s="6">
        <v>7362</v>
      </c>
      <c r="E27" s="50">
        <f t="shared" si="0"/>
        <v>7.0000000000000007E-2</v>
      </c>
      <c r="F27" s="98" t="s">
        <v>68</v>
      </c>
      <c r="G27" s="99"/>
      <c r="H27" s="6">
        <v>23000</v>
      </c>
      <c r="I27" s="6">
        <v>6356</v>
      </c>
      <c r="J27" s="27">
        <f t="shared" si="1"/>
        <v>0.28000000000000003</v>
      </c>
    </row>
    <row r="28" spans="1:10">
      <c r="A28" s="98" t="s">
        <v>43</v>
      </c>
      <c r="B28" s="105"/>
      <c r="C28" s="6">
        <v>3000</v>
      </c>
      <c r="D28" s="6">
        <v>643</v>
      </c>
      <c r="E28" s="50">
        <f t="shared" si="0"/>
        <v>0.21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50">
        <f t="shared" si="0"/>
        <v>0</v>
      </c>
      <c r="F29" s="98" t="s">
        <v>70</v>
      </c>
      <c r="G29" s="99"/>
      <c r="H29" s="6">
        <v>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50">
        <f t="shared" si="0"/>
        <v>0</v>
      </c>
      <c r="F30" s="98" t="s">
        <v>71</v>
      </c>
      <c r="G30" s="99"/>
      <c r="H30" s="6">
        <v>461632</v>
      </c>
      <c r="I30" s="6">
        <v>0</v>
      </c>
      <c r="J30" s="27">
        <f t="shared" si="1"/>
        <v>0</v>
      </c>
    </row>
    <row r="31" spans="1:10">
      <c r="A31" s="167" t="s">
        <v>46</v>
      </c>
      <c r="B31" s="105"/>
      <c r="C31" s="6">
        <v>0</v>
      </c>
      <c r="D31" s="6">
        <v>0</v>
      </c>
      <c r="E31" s="50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50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50">
        <f t="shared" si="0"/>
        <v>0</v>
      </c>
      <c r="F33" s="98" t="s">
        <v>74</v>
      </c>
      <c r="G33" s="99"/>
      <c r="H33" s="6">
        <v>288131</v>
      </c>
      <c r="I33" s="6">
        <v>112346</v>
      </c>
      <c r="J33" s="27">
        <f t="shared" si="1"/>
        <v>0.39</v>
      </c>
    </row>
    <row r="34" spans="1:10">
      <c r="A34" s="98" t="s">
        <v>49</v>
      </c>
      <c r="B34" s="105"/>
      <c r="C34" s="7">
        <v>0</v>
      </c>
      <c r="D34" s="6">
        <v>0</v>
      </c>
      <c r="E34" s="50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50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295167</v>
      </c>
      <c r="D36" s="6">
        <v>104962</v>
      </c>
      <c r="E36" s="50">
        <f t="shared" si="0"/>
        <v>0.36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45554</v>
      </c>
      <c r="D37" s="6">
        <v>15330</v>
      </c>
      <c r="E37" s="50">
        <f t="shared" si="0"/>
        <v>0.34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50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50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80730</v>
      </c>
      <c r="D40" s="6">
        <v>36565</v>
      </c>
      <c r="E40" s="50">
        <f t="shared" si="0"/>
        <v>0.45</v>
      </c>
      <c r="F40" s="98" t="s">
        <v>81</v>
      </c>
      <c r="G40" s="99"/>
      <c r="H40" s="6">
        <v>100000</v>
      </c>
      <c r="I40" s="6">
        <v>70067</v>
      </c>
      <c r="J40" s="27">
        <f t="shared" si="1"/>
        <v>0.7</v>
      </c>
    </row>
    <row r="41" spans="1:10">
      <c r="A41" s="101" t="s">
        <v>57</v>
      </c>
      <c r="B41" s="102"/>
      <c r="C41" s="6">
        <v>100000</v>
      </c>
      <c r="D41" s="6">
        <v>15549</v>
      </c>
      <c r="E41" s="50">
        <f t="shared" si="0"/>
        <v>0.16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51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41412</v>
      </c>
      <c r="D43" s="42">
        <v>0</v>
      </c>
      <c r="E43" s="52">
        <f t="shared" si="0"/>
        <v>0</v>
      </c>
      <c r="F43" s="75" t="s">
        <v>83</v>
      </c>
      <c r="G43" s="100"/>
      <c r="H43" s="15"/>
      <c r="I43" s="15"/>
      <c r="J43" s="27">
        <f>IF(ISERROR(I43/H43),0,I43/H43)</f>
        <v>0</v>
      </c>
    </row>
    <row r="44" spans="1:10" ht="13.5" thickBot="1">
      <c r="A44" s="103" t="s">
        <v>84</v>
      </c>
      <c r="B44" s="104"/>
      <c r="C44" s="48">
        <f>SUM(C18:C43)</f>
        <v>1150460</v>
      </c>
      <c r="D44" s="48">
        <f>SUM(D18:D43)</f>
        <v>289900</v>
      </c>
      <c r="E44" s="52">
        <f t="shared" si="0"/>
        <v>0.25</v>
      </c>
      <c r="F44" s="103" t="s">
        <v>84</v>
      </c>
      <c r="G44" s="104"/>
      <c r="H44" s="36">
        <f>SUM(H18:H43)</f>
        <v>893763</v>
      </c>
      <c r="I44" s="36">
        <f>SUM(I18:I43)</f>
        <v>189031</v>
      </c>
      <c r="J44" s="28">
        <f>IF(ISERROR(I44/H44),0,I44/H44)</f>
        <v>0.21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52">
        <f t="shared" si="0"/>
        <v>0</v>
      </c>
      <c r="F45" s="87" t="s">
        <v>85</v>
      </c>
      <c r="G45" s="89"/>
      <c r="H45" s="37">
        <v>41412</v>
      </c>
      <c r="I45" s="37">
        <v>0</v>
      </c>
      <c r="J45" s="28">
        <f>IF(ISERROR(I45/H45),0,I45/H45)</f>
        <v>0</v>
      </c>
    </row>
    <row r="46" spans="1:10" ht="13.5" thickBot="1">
      <c r="A46" s="87" t="s">
        <v>10</v>
      </c>
      <c r="B46" s="90"/>
      <c r="C46" s="38">
        <f>SUM(C44:C45)</f>
        <v>1150460</v>
      </c>
      <c r="D46" s="38">
        <f>SUM(D44:D45)</f>
        <v>289900</v>
      </c>
      <c r="E46" s="52">
        <f t="shared" si="0"/>
        <v>0.25</v>
      </c>
      <c r="F46" s="91" t="s">
        <v>10</v>
      </c>
      <c r="G46" s="92"/>
      <c r="H46" s="38">
        <f>SUM(H44:H45)</f>
        <v>935175</v>
      </c>
      <c r="I46" s="38">
        <f>SUM(I44:I45)</f>
        <v>189031</v>
      </c>
      <c r="J46" s="28">
        <f>IF(ISERROR(I46/H46),0,I46/H46)</f>
        <v>0.2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-100869</v>
      </c>
      <c r="C51" s="126" t="s">
        <v>15</v>
      </c>
      <c r="D51" s="128">
        <v>103315</v>
      </c>
      <c r="E51" s="129" t="s">
        <v>17</v>
      </c>
      <c r="F51" s="168">
        <f>D51/((C46-C41-C43-C42)/365)</f>
        <v>37</v>
      </c>
      <c r="G51" s="121" t="s">
        <v>18</v>
      </c>
      <c r="H51" s="80">
        <f>(I44-I30)/D46</f>
        <v>0.65210000000000001</v>
      </c>
      <c r="I51" s="81"/>
      <c r="J51" s="82"/>
    </row>
    <row r="52" spans="1:10" ht="38.25" customHeight="1">
      <c r="A52" s="10" t="s">
        <v>25</v>
      </c>
      <c r="B52" s="44">
        <f>I45-D45</f>
        <v>0</v>
      </c>
      <c r="C52" s="127"/>
      <c r="D52" s="120"/>
      <c r="E52" s="120"/>
      <c r="F52" s="169"/>
      <c r="G52" s="122"/>
      <c r="H52" s="83"/>
      <c r="I52" s="83"/>
      <c r="J52" s="84"/>
    </row>
    <row r="53" spans="1:10" ht="15">
      <c r="A53" s="10" t="s">
        <v>26</v>
      </c>
      <c r="B53" s="44">
        <f>B51+B52</f>
        <v>-100869</v>
      </c>
      <c r="C53" s="127"/>
      <c r="D53" s="120"/>
      <c r="E53" s="120"/>
      <c r="F53" s="169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249195</v>
      </c>
      <c r="E54" s="112" t="s">
        <v>17</v>
      </c>
      <c r="F54" s="170">
        <f>D54/((C46-C43-C42-C41)/365)</f>
        <v>90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420596</v>
      </c>
      <c r="C55" s="107"/>
      <c r="D55" s="110"/>
      <c r="E55" s="113"/>
      <c r="F55" s="171"/>
      <c r="G55" s="78"/>
      <c r="H55" s="83"/>
      <c r="I55" s="83"/>
      <c r="J55" s="84"/>
    </row>
    <row r="56" spans="1:10" ht="41.25" customHeight="1">
      <c r="A56" s="41" t="s">
        <v>23</v>
      </c>
      <c r="B56" s="53">
        <f>B55/(C44/365)</f>
        <v>133</v>
      </c>
      <c r="C56" s="107"/>
      <c r="D56" s="110"/>
      <c r="E56" s="113"/>
      <c r="F56" s="171"/>
      <c r="G56" s="78"/>
      <c r="H56" s="83"/>
      <c r="I56" s="83"/>
      <c r="J56" s="84"/>
    </row>
    <row r="57" spans="1:10" ht="39" thickBot="1">
      <c r="A57" s="9" t="s">
        <v>93</v>
      </c>
      <c r="B57" s="46">
        <f>(B55-165087.22)/(C44/365)</f>
        <v>81</v>
      </c>
      <c r="C57" s="108"/>
      <c r="D57" s="111"/>
      <c r="E57" s="114"/>
      <c r="F57" s="172"/>
      <c r="G57" s="79"/>
      <c r="H57" s="85"/>
      <c r="I57" s="85"/>
      <c r="J57" s="86"/>
    </row>
  </sheetData>
  <mergeCells count="99">
    <mergeCell ref="A35:B35"/>
    <mergeCell ref="A27:B27"/>
    <mergeCell ref="A23:B23"/>
    <mergeCell ref="A18:B18"/>
    <mergeCell ref="A29:B29"/>
    <mergeCell ref="A28:B28"/>
    <mergeCell ref="A30:B30"/>
    <mergeCell ref="A31:B31"/>
    <mergeCell ref="A32:B32"/>
    <mergeCell ref="A24:B24"/>
    <mergeCell ref="A25:B25"/>
    <mergeCell ref="A21:B21"/>
    <mergeCell ref="A22:B22"/>
    <mergeCell ref="A26:B26"/>
    <mergeCell ref="E9:F9"/>
    <mergeCell ref="E10:F10"/>
    <mergeCell ref="F22:G22"/>
    <mergeCell ref="F23:G23"/>
    <mergeCell ref="F16:J16"/>
    <mergeCell ref="A16:E16"/>
    <mergeCell ref="A20:B20"/>
    <mergeCell ref="A10:A11"/>
    <mergeCell ref="F24:G24"/>
    <mergeCell ref="F25:G25"/>
    <mergeCell ref="I10:I11"/>
    <mergeCell ref="J10:J11"/>
    <mergeCell ref="F20:G20"/>
    <mergeCell ref="F21:G21"/>
    <mergeCell ref="H10:H11"/>
    <mergeCell ref="A4:J4"/>
    <mergeCell ref="C7:C8"/>
    <mergeCell ref="D7:D8"/>
    <mergeCell ref="A6:D6"/>
    <mergeCell ref="E7:F7"/>
    <mergeCell ref="H6:J6"/>
    <mergeCell ref="E8:F8"/>
    <mergeCell ref="A7:B8"/>
    <mergeCell ref="E6:G6"/>
    <mergeCell ref="F54:F57"/>
    <mergeCell ref="C51:C53"/>
    <mergeCell ref="D51:D53"/>
    <mergeCell ref="E51:E53"/>
    <mergeCell ref="A1:J1"/>
    <mergeCell ref="A2:J2"/>
    <mergeCell ref="F19:G19"/>
    <mergeCell ref="B10:B11"/>
    <mergeCell ref="C10:C11"/>
    <mergeCell ref="D10:D11"/>
    <mergeCell ref="E11:F11"/>
    <mergeCell ref="A14:J14"/>
    <mergeCell ref="F17:G17"/>
    <mergeCell ref="F18:G18"/>
    <mergeCell ref="A19:B19"/>
    <mergeCell ref="A17:B17"/>
    <mergeCell ref="A41:B41"/>
    <mergeCell ref="F41:G41"/>
    <mergeCell ref="A44:B44"/>
    <mergeCell ref="F44:G44"/>
    <mergeCell ref="A33:B33"/>
    <mergeCell ref="A34:B34"/>
    <mergeCell ref="A36:B36"/>
    <mergeCell ref="A42:B42"/>
    <mergeCell ref="F42:G42"/>
    <mergeCell ref="A40:B40"/>
    <mergeCell ref="A38:B38"/>
    <mergeCell ref="A37:B37"/>
    <mergeCell ref="A39:B39"/>
    <mergeCell ref="F33:G33"/>
    <mergeCell ref="F34:G34"/>
    <mergeCell ref="F40:G40"/>
    <mergeCell ref="F29:G29"/>
    <mergeCell ref="F30:G30"/>
    <mergeCell ref="F26:G26"/>
    <mergeCell ref="F27:G27"/>
    <mergeCell ref="F35:G35"/>
    <mergeCell ref="F28:G28"/>
    <mergeCell ref="F31:G31"/>
    <mergeCell ref="F32:G32"/>
    <mergeCell ref="F36:G36"/>
    <mergeCell ref="F37:G37"/>
    <mergeCell ref="F38:G38"/>
    <mergeCell ref="F39:G39"/>
    <mergeCell ref="F43:G43"/>
    <mergeCell ref="A43:B43"/>
    <mergeCell ref="G54:G57"/>
    <mergeCell ref="H51:J57"/>
    <mergeCell ref="A45:B45"/>
    <mergeCell ref="F45:G45"/>
    <mergeCell ref="A46:B46"/>
    <mergeCell ref="F46:G46"/>
    <mergeCell ref="H50:J50"/>
    <mergeCell ref="A48:J48"/>
    <mergeCell ref="C54:C57"/>
    <mergeCell ref="D54:D57"/>
    <mergeCell ref="E54:E57"/>
    <mergeCell ref="A50:B50"/>
    <mergeCell ref="C50:G50"/>
    <mergeCell ref="F51:F53"/>
    <mergeCell ref="G51:G53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7"/>
  <sheetViews>
    <sheetView zoomScale="75" zoomScaleNormal="75" workbookViewId="0">
      <selection activeCell="G11" sqref="G11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101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185" t="s">
        <v>0</v>
      </c>
      <c r="B6" s="186"/>
      <c r="C6" s="186"/>
      <c r="D6" s="186"/>
      <c r="E6" s="185" t="s">
        <v>3</v>
      </c>
      <c r="F6" s="186"/>
      <c r="G6" s="190"/>
      <c r="H6" s="189" t="s">
        <v>5</v>
      </c>
      <c r="I6" s="186"/>
      <c r="J6" s="190"/>
    </row>
    <row r="7" spans="1:10">
      <c r="A7" s="197" t="s">
        <v>86</v>
      </c>
      <c r="B7" s="198"/>
      <c r="C7" s="181" t="s">
        <v>20</v>
      </c>
      <c r="D7" s="183" t="s">
        <v>89</v>
      </c>
      <c r="E7" s="187"/>
      <c r="F7" s="188"/>
      <c r="G7" s="60" t="s">
        <v>13</v>
      </c>
      <c r="H7" s="65"/>
      <c r="I7" s="66" t="s">
        <v>11</v>
      </c>
      <c r="J7" s="67" t="s">
        <v>12</v>
      </c>
    </row>
    <row r="8" spans="1:10">
      <c r="A8" s="199"/>
      <c r="B8" s="200"/>
      <c r="C8" s="182"/>
      <c r="D8" s="184"/>
      <c r="E8" s="195" t="s">
        <v>1</v>
      </c>
      <c r="F8" s="196"/>
      <c r="G8" s="61">
        <v>4</v>
      </c>
      <c r="H8" s="68" t="s">
        <v>32</v>
      </c>
      <c r="I8" s="69">
        <v>12</v>
      </c>
      <c r="J8" s="61"/>
    </row>
    <row r="9" spans="1:10" ht="25.5" customHeight="1">
      <c r="A9" s="54" t="s">
        <v>87</v>
      </c>
      <c r="B9" s="55">
        <v>35</v>
      </c>
      <c r="C9" s="56">
        <v>4</v>
      </c>
      <c r="D9" s="57">
        <f>C9/B9</f>
        <v>0.1143</v>
      </c>
      <c r="E9" s="191" t="s">
        <v>92</v>
      </c>
      <c r="F9" s="192"/>
      <c r="G9" s="62">
        <v>0</v>
      </c>
      <c r="H9" s="70" t="s">
        <v>33</v>
      </c>
      <c r="I9" s="69">
        <v>13</v>
      </c>
      <c r="J9" s="61"/>
    </row>
    <row r="10" spans="1:10" ht="12.75" customHeight="1">
      <c r="A10" s="201" t="s">
        <v>88</v>
      </c>
      <c r="B10" s="175">
        <v>59288</v>
      </c>
      <c r="C10" s="175">
        <v>822</v>
      </c>
      <c r="D10" s="177">
        <f>C10/B10</f>
        <v>1.3899999999999999E-2</v>
      </c>
      <c r="E10" s="193" t="s">
        <v>2</v>
      </c>
      <c r="F10" s="194"/>
      <c r="G10" s="63">
        <v>5</v>
      </c>
      <c r="H10" s="201" t="s">
        <v>4</v>
      </c>
      <c r="I10" s="203">
        <f>SUM(I8:I9)</f>
        <v>25</v>
      </c>
      <c r="J10" s="205"/>
    </row>
    <row r="11" spans="1:10" ht="12.75" customHeight="1" thickBot="1">
      <c r="A11" s="202"/>
      <c r="B11" s="176"/>
      <c r="C11" s="176"/>
      <c r="D11" s="178"/>
      <c r="E11" s="179" t="s">
        <v>91</v>
      </c>
      <c r="F11" s="180"/>
      <c r="G11" s="64">
        <v>0</v>
      </c>
      <c r="H11" s="202"/>
      <c r="I11" s="204"/>
      <c r="J11" s="206"/>
    </row>
    <row r="12" spans="1:10">
      <c r="A12" s="58"/>
      <c r="B12" s="58"/>
      <c r="C12" s="59"/>
      <c r="D12" s="59"/>
      <c r="E12" s="58"/>
      <c r="F12" s="58"/>
      <c r="G12" s="58"/>
      <c r="H12" s="58"/>
      <c r="I12" s="58"/>
      <c r="J12" s="58"/>
    </row>
    <row r="13" spans="1:10">
      <c r="H13" s="58"/>
      <c r="I13" s="58"/>
      <c r="J13" s="58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62400</v>
      </c>
      <c r="D18" s="6">
        <v>22380</v>
      </c>
      <c r="E18" s="49">
        <f t="shared" ref="E18:E46" si="0">IF(ISERROR(D18/C18),0,D18/C18)</f>
        <v>0.36</v>
      </c>
      <c r="F18" s="137" t="s">
        <v>59</v>
      </c>
      <c r="G18" s="138"/>
      <c r="H18" s="6">
        <v>20000</v>
      </c>
      <c r="I18" s="6">
        <v>283</v>
      </c>
      <c r="J18" s="34">
        <f t="shared" ref="J18:J41" si="1">IF(ISERROR(I18/H18),0,I18/H18)</f>
        <v>0.01</v>
      </c>
    </row>
    <row r="19" spans="1:10">
      <c r="A19" s="98" t="s">
        <v>54</v>
      </c>
      <c r="B19" s="105"/>
      <c r="C19" s="6">
        <v>0</v>
      </c>
      <c r="D19" s="6">
        <v>0</v>
      </c>
      <c r="E19" s="50">
        <f t="shared" si="0"/>
        <v>0</v>
      </c>
      <c r="F19" s="98" t="s">
        <v>60</v>
      </c>
      <c r="G19" s="99"/>
      <c r="H19" s="6">
        <v>0</v>
      </c>
      <c r="I19" s="6">
        <v>0</v>
      </c>
      <c r="J19" s="27">
        <f t="shared" si="1"/>
        <v>0</v>
      </c>
    </row>
    <row r="20" spans="1:10">
      <c r="A20" s="98" t="s">
        <v>35</v>
      </c>
      <c r="B20" s="105"/>
      <c r="C20" s="6">
        <v>48000</v>
      </c>
      <c r="D20" s="6">
        <v>5711</v>
      </c>
      <c r="E20" s="50">
        <f t="shared" si="0"/>
        <v>0.12</v>
      </c>
      <c r="F20" s="98" t="s">
        <v>61</v>
      </c>
      <c r="G20" s="99"/>
      <c r="H20" s="6">
        <v>1000</v>
      </c>
      <c r="I20" s="6">
        <v>0</v>
      </c>
      <c r="J20" s="27">
        <f t="shared" si="1"/>
        <v>0</v>
      </c>
    </row>
    <row r="21" spans="1:10">
      <c r="A21" s="98" t="s">
        <v>36</v>
      </c>
      <c r="B21" s="105"/>
      <c r="C21" s="6">
        <v>2500</v>
      </c>
      <c r="D21" s="6">
        <v>570</v>
      </c>
      <c r="E21" s="50">
        <f t="shared" si="0"/>
        <v>0.23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310847</v>
      </c>
      <c r="D22" s="6">
        <v>89700</v>
      </c>
      <c r="E22" s="50">
        <f t="shared" si="0"/>
        <v>0.28999999999999998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1000</v>
      </c>
      <c r="D23" s="6">
        <v>0</v>
      </c>
      <c r="E23" s="50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37650</v>
      </c>
      <c r="D24" s="6">
        <v>11874</v>
      </c>
      <c r="E24" s="50">
        <f t="shared" si="0"/>
        <v>0.32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17000</v>
      </c>
      <c r="D25" s="6">
        <v>4094</v>
      </c>
      <c r="E25" s="50">
        <f t="shared" si="0"/>
        <v>0.24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200</v>
      </c>
      <c r="D26" s="6">
        <v>0</v>
      </c>
      <c r="E26" s="50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105000</v>
      </c>
      <c r="D27" s="6">
        <v>9568</v>
      </c>
      <c r="E27" s="50">
        <f t="shared" si="0"/>
        <v>0.09</v>
      </c>
      <c r="F27" s="98" t="s">
        <v>68</v>
      </c>
      <c r="G27" s="99"/>
      <c r="H27" s="6">
        <v>23000</v>
      </c>
      <c r="I27" s="6">
        <v>6585</v>
      </c>
      <c r="J27" s="27">
        <f t="shared" si="1"/>
        <v>0.28999999999999998</v>
      </c>
    </row>
    <row r="28" spans="1:10">
      <c r="A28" s="98" t="s">
        <v>43</v>
      </c>
      <c r="B28" s="105"/>
      <c r="C28" s="6">
        <v>3000</v>
      </c>
      <c r="D28" s="6">
        <v>672</v>
      </c>
      <c r="E28" s="50">
        <f t="shared" si="0"/>
        <v>0.22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50">
        <f t="shared" si="0"/>
        <v>0</v>
      </c>
      <c r="F29" s="98" t="s">
        <v>70</v>
      </c>
      <c r="G29" s="99"/>
      <c r="H29" s="6">
        <v>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50">
        <f t="shared" si="0"/>
        <v>0</v>
      </c>
      <c r="F30" s="98" t="s">
        <v>71</v>
      </c>
      <c r="G30" s="99"/>
      <c r="H30" s="6">
        <v>461632</v>
      </c>
      <c r="I30" s="6">
        <v>0</v>
      </c>
      <c r="J30" s="27">
        <f t="shared" si="1"/>
        <v>0</v>
      </c>
    </row>
    <row r="31" spans="1:10">
      <c r="A31" s="167" t="s">
        <v>46</v>
      </c>
      <c r="B31" s="105"/>
      <c r="C31" s="6">
        <v>0</v>
      </c>
      <c r="D31" s="6">
        <v>0</v>
      </c>
      <c r="E31" s="50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50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50">
        <f t="shared" si="0"/>
        <v>0</v>
      </c>
      <c r="F33" s="98" t="s">
        <v>74</v>
      </c>
      <c r="G33" s="99"/>
      <c r="H33" s="6">
        <v>288131</v>
      </c>
      <c r="I33" s="6">
        <v>114039</v>
      </c>
      <c r="J33" s="27">
        <f t="shared" si="1"/>
        <v>0.4</v>
      </c>
    </row>
    <row r="34" spans="1:10">
      <c r="A34" s="98" t="s">
        <v>49</v>
      </c>
      <c r="B34" s="105"/>
      <c r="C34" s="7">
        <v>0</v>
      </c>
      <c r="D34" s="6">
        <v>0</v>
      </c>
      <c r="E34" s="50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50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295167</v>
      </c>
      <c r="D36" s="6">
        <v>126166</v>
      </c>
      <c r="E36" s="50">
        <f t="shared" si="0"/>
        <v>0.43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45554</v>
      </c>
      <c r="D37" s="6">
        <v>20368</v>
      </c>
      <c r="E37" s="50">
        <f t="shared" si="0"/>
        <v>0.45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50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50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80730</v>
      </c>
      <c r="D40" s="6">
        <v>42536</v>
      </c>
      <c r="E40" s="50">
        <f t="shared" si="0"/>
        <v>0.53</v>
      </c>
      <c r="F40" s="98" t="s">
        <v>81</v>
      </c>
      <c r="G40" s="99"/>
      <c r="H40" s="6">
        <v>100000</v>
      </c>
      <c r="I40" s="6">
        <v>74138</v>
      </c>
      <c r="J40" s="27">
        <f t="shared" si="1"/>
        <v>0.74</v>
      </c>
    </row>
    <row r="41" spans="1:10">
      <c r="A41" s="101" t="s">
        <v>57</v>
      </c>
      <c r="B41" s="102"/>
      <c r="C41" s="6">
        <v>100000</v>
      </c>
      <c r="D41" s="6">
        <v>15549</v>
      </c>
      <c r="E41" s="50">
        <f t="shared" si="0"/>
        <v>0.16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51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41412</v>
      </c>
      <c r="D43" s="42">
        <v>0</v>
      </c>
      <c r="E43" s="52">
        <f t="shared" si="0"/>
        <v>0</v>
      </c>
      <c r="F43" s="75" t="s">
        <v>83</v>
      </c>
      <c r="G43" s="100"/>
      <c r="H43" s="15"/>
      <c r="I43" s="15"/>
      <c r="J43" s="27">
        <f>IF(ISERROR(I43/H43),0,I43/H43)</f>
        <v>0</v>
      </c>
    </row>
    <row r="44" spans="1:10" ht="13.5" thickBot="1">
      <c r="A44" s="103" t="s">
        <v>84</v>
      </c>
      <c r="B44" s="104"/>
      <c r="C44" s="48">
        <f>SUM(C18:C43)</f>
        <v>1150460</v>
      </c>
      <c r="D44" s="48">
        <f>SUM(D18:D43)</f>
        <v>349188</v>
      </c>
      <c r="E44" s="52">
        <f t="shared" si="0"/>
        <v>0.3</v>
      </c>
      <c r="F44" s="103" t="s">
        <v>84</v>
      </c>
      <c r="G44" s="104"/>
      <c r="H44" s="36">
        <f>SUM(H18:H43)</f>
        <v>893763</v>
      </c>
      <c r="I44" s="36">
        <f>SUM(I18:I43)</f>
        <v>195045</v>
      </c>
      <c r="J44" s="28">
        <f>IF(ISERROR(I44/H44),0,I44/H44)</f>
        <v>0.22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52">
        <f t="shared" si="0"/>
        <v>0</v>
      </c>
      <c r="F45" s="87" t="s">
        <v>85</v>
      </c>
      <c r="G45" s="89"/>
      <c r="H45" s="37">
        <v>41412</v>
      </c>
      <c r="I45" s="37">
        <v>0</v>
      </c>
      <c r="J45" s="28">
        <f>IF(ISERROR(I45/H45),0,I45/H45)</f>
        <v>0</v>
      </c>
    </row>
    <row r="46" spans="1:10" ht="13.5" thickBot="1">
      <c r="A46" s="87" t="s">
        <v>10</v>
      </c>
      <c r="B46" s="90"/>
      <c r="C46" s="38">
        <f>SUM(C44:C45)</f>
        <v>1150460</v>
      </c>
      <c r="D46" s="38">
        <f>SUM(D44:D45)</f>
        <v>349188</v>
      </c>
      <c r="E46" s="52">
        <f t="shared" si="0"/>
        <v>0.3</v>
      </c>
      <c r="F46" s="91" t="s">
        <v>10</v>
      </c>
      <c r="G46" s="92"/>
      <c r="H46" s="38">
        <f>SUM(H44:H45)</f>
        <v>935175</v>
      </c>
      <c r="I46" s="38">
        <f>SUM(I44:I45)</f>
        <v>195045</v>
      </c>
      <c r="J46" s="28">
        <f>IF(ISERROR(I46/H46),0,I46/H46)</f>
        <v>0.21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-154143</v>
      </c>
      <c r="C51" s="126" t="s">
        <v>15</v>
      </c>
      <c r="D51" s="128">
        <v>53025</v>
      </c>
      <c r="E51" s="129" t="s">
        <v>17</v>
      </c>
      <c r="F51" s="168">
        <f>D51/((C46-C41-C43-C42)/365)</f>
        <v>19</v>
      </c>
      <c r="G51" s="121" t="s">
        <v>18</v>
      </c>
      <c r="H51" s="80">
        <f>(I44-I30)/D46</f>
        <v>0.55859999999999999</v>
      </c>
      <c r="I51" s="81"/>
      <c r="J51" s="82"/>
    </row>
    <row r="52" spans="1:10" ht="38.25" customHeight="1">
      <c r="A52" s="10" t="s">
        <v>25</v>
      </c>
      <c r="B52" s="44">
        <f>I45-D45</f>
        <v>0</v>
      </c>
      <c r="C52" s="127"/>
      <c r="D52" s="120"/>
      <c r="E52" s="120"/>
      <c r="F52" s="169"/>
      <c r="G52" s="122"/>
      <c r="H52" s="83"/>
      <c r="I52" s="83"/>
      <c r="J52" s="84"/>
    </row>
    <row r="53" spans="1:10" ht="15">
      <c r="A53" s="10" t="s">
        <v>26</v>
      </c>
      <c r="B53" s="44">
        <f>B51+B52</f>
        <v>-154143</v>
      </c>
      <c r="C53" s="127"/>
      <c r="D53" s="120"/>
      <c r="E53" s="120"/>
      <c r="F53" s="169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248711</v>
      </c>
      <c r="E54" s="112" t="s">
        <v>17</v>
      </c>
      <c r="F54" s="170">
        <f>D54/((C46-C43-C42-C41)/365)</f>
        <v>90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367322</v>
      </c>
      <c r="C55" s="107"/>
      <c r="D55" s="110"/>
      <c r="E55" s="113"/>
      <c r="F55" s="171"/>
      <c r="G55" s="78"/>
      <c r="H55" s="83"/>
      <c r="I55" s="83"/>
      <c r="J55" s="84"/>
    </row>
    <row r="56" spans="1:10" ht="41.25" customHeight="1">
      <c r="A56" s="41" t="s">
        <v>23</v>
      </c>
      <c r="B56" s="53">
        <f>B55/(C44/365)</f>
        <v>117</v>
      </c>
      <c r="C56" s="107"/>
      <c r="D56" s="110"/>
      <c r="E56" s="113"/>
      <c r="F56" s="171"/>
      <c r="G56" s="78"/>
      <c r="H56" s="83"/>
      <c r="I56" s="83"/>
      <c r="J56" s="84"/>
    </row>
    <row r="57" spans="1:10" ht="39" thickBot="1">
      <c r="A57" s="9" t="s">
        <v>93</v>
      </c>
      <c r="B57" s="46">
        <f>(B55-165087.22)/(C44/365)</f>
        <v>64</v>
      </c>
      <c r="C57" s="108"/>
      <c r="D57" s="111"/>
      <c r="E57" s="114"/>
      <c r="F57" s="172"/>
      <c r="G57" s="79"/>
      <c r="H57" s="85"/>
      <c r="I57" s="85"/>
      <c r="J57" s="86"/>
    </row>
  </sheetData>
  <mergeCells count="99">
    <mergeCell ref="G54:G57"/>
    <mergeCell ref="H51:J57"/>
    <mergeCell ref="A45:B45"/>
    <mergeCell ref="F45:G45"/>
    <mergeCell ref="A46:B46"/>
    <mergeCell ref="F46:G46"/>
    <mergeCell ref="H50:J50"/>
    <mergeCell ref="A48:J48"/>
    <mergeCell ref="F51:F53"/>
    <mergeCell ref="G51:G53"/>
    <mergeCell ref="F54:F57"/>
    <mergeCell ref="C51:C53"/>
    <mergeCell ref="D51:D53"/>
    <mergeCell ref="E51:E53"/>
    <mergeCell ref="C54:C57"/>
    <mergeCell ref="D54:D57"/>
    <mergeCell ref="F36:G36"/>
    <mergeCell ref="F37:G37"/>
    <mergeCell ref="F38:G38"/>
    <mergeCell ref="F39:G39"/>
    <mergeCell ref="F31:G31"/>
    <mergeCell ref="F32:G32"/>
    <mergeCell ref="F33:G33"/>
    <mergeCell ref="F34:G34"/>
    <mergeCell ref="F35:G35"/>
    <mergeCell ref="A36:B36"/>
    <mergeCell ref="F20:G20"/>
    <mergeCell ref="F21:G21"/>
    <mergeCell ref="F29:G29"/>
    <mergeCell ref="F30:G30"/>
    <mergeCell ref="F26:G26"/>
    <mergeCell ref="F27:G27"/>
    <mergeCell ref="F24:G24"/>
    <mergeCell ref="F25:G25"/>
    <mergeCell ref="F28:G28"/>
    <mergeCell ref="A28:B28"/>
    <mergeCell ref="A30:B30"/>
    <mergeCell ref="A31:B31"/>
    <mergeCell ref="A32:B32"/>
    <mergeCell ref="A33:B33"/>
    <mergeCell ref="A34:B34"/>
    <mergeCell ref="F41:G41"/>
    <mergeCell ref="A44:B44"/>
    <mergeCell ref="F44:G44"/>
    <mergeCell ref="A38:B38"/>
    <mergeCell ref="A37:B37"/>
    <mergeCell ref="A39:B39"/>
    <mergeCell ref="F43:G43"/>
    <mergeCell ref="A43:B43"/>
    <mergeCell ref="A42:B42"/>
    <mergeCell ref="F42:G42"/>
    <mergeCell ref="A40:B40"/>
    <mergeCell ref="A41:B41"/>
    <mergeCell ref="F40:G40"/>
    <mergeCell ref="E54:E57"/>
    <mergeCell ref="A50:B50"/>
    <mergeCell ref="C50:G50"/>
    <mergeCell ref="A4:J4"/>
    <mergeCell ref="C7:C8"/>
    <mergeCell ref="D7:D8"/>
    <mergeCell ref="A6:D6"/>
    <mergeCell ref="E6:G6"/>
    <mergeCell ref="E8:F8"/>
    <mergeCell ref="A7:B8"/>
    <mergeCell ref="A10:A11"/>
    <mergeCell ref="A26:B26"/>
    <mergeCell ref="F22:G22"/>
    <mergeCell ref="F23:G23"/>
    <mergeCell ref="A20:B20"/>
    <mergeCell ref="A21:B21"/>
    <mergeCell ref="A1:J1"/>
    <mergeCell ref="A2:J2"/>
    <mergeCell ref="F19:G19"/>
    <mergeCell ref="B10:B11"/>
    <mergeCell ref="C10:C11"/>
    <mergeCell ref="D10:D11"/>
    <mergeCell ref="E11:F11"/>
    <mergeCell ref="E7:F7"/>
    <mergeCell ref="H6:J6"/>
    <mergeCell ref="E9:F9"/>
    <mergeCell ref="E10:F10"/>
    <mergeCell ref="F16:J16"/>
    <mergeCell ref="A16:E16"/>
    <mergeCell ref="A14:J14"/>
    <mergeCell ref="F17:G17"/>
    <mergeCell ref="F18:G18"/>
    <mergeCell ref="A22:B22"/>
    <mergeCell ref="H10:H11"/>
    <mergeCell ref="I10:I11"/>
    <mergeCell ref="J10:J11"/>
    <mergeCell ref="A35:B35"/>
    <mergeCell ref="A27:B27"/>
    <mergeCell ref="A23:B23"/>
    <mergeCell ref="A18:B18"/>
    <mergeCell ref="A29:B29"/>
    <mergeCell ref="A24:B24"/>
    <mergeCell ref="A25:B25"/>
    <mergeCell ref="A19:B19"/>
    <mergeCell ref="A17:B17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J57"/>
  <sheetViews>
    <sheetView topLeftCell="A2" zoomScale="75" zoomScaleNormal="75" workbookViewId="0">
      <selection activeCell="L11" sqref="L11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102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185" t="s">
        <v>0</v>
      </c>
      <c r="B6" s="186"/>
      <c r="C6" s="186"/>
      <c r="D6" s="186"/>
      <c r="E6" s="185" t="s">
        <v>3</v>
      </c>
      <c r="F6" s="186"/>
      <c r="G6" s="190"/>
      <c r="H6" s="189" t="s">
        <v>5</v>
      </c>
      <c r="I6" s="186"/>
      <c r="J6" s="190"/>
    </row>
    <row r="7" spans="1:10">
      <c r="A7" s="197" t="s">
        <v>86</v>
      </c>
      <c r="B7" s="198"/>
      <c r="C7" s="181" t="s">
        <v>20</v>
      </c>
      <c r="D7" s="183" t="s">
        <v>89</v>
      </c>
      <c r="E7" s="187"/>
      <c r="F7" s="188"/>
      <c r="G7" s="60" t="s">
        <v>13</v>
      </c>
      <c r="H7" s="65"/>
      <c r="I7" s="66" t="s">
        <v>11</v>
      </c>
      <c r="J7" s="67" t="s">
        <v>12</v>
      </c>
    </row>
    <row r="8" spans="1:10">
      <c r="A8" s="199"/>
      <c r="B8" s="200"/>
      <c r="C8" s="182"/>
      <c r="D8" s="184"/>
      <c r="E8" s="195" t="s">
        <v>1</v>
      </c>
      <c r="F8" s="196"/>
      <c r="G8" s="61">
        <v>0</v>
      </c>
      <c r="H8" s="68" t="s">
        <v>32</v>
      </c>
      <c r="I8" s="69">
        <v>12</v>
      </c>
      <c r="J8" s="61"/>
    </row>
    <row r="9" spans="1:10" ht="25.5" customHeight="1">
      <c r="A9" s="54" t="s">
        <v>87</v>
      </c>
      <c r="B9" s="55">
        <v>36</v>
      </c>
      <c r="C9" s="56">
        <v>2</v>
      </c>
      <c r="D9" s="57">
        <f>C9/B9</f>
        <v>5.5599999999999997E-2</v>
      </c>
      <c r="E9" s="191" t="s">
        <v>92</v>
      </c>
      <c r="F9" s="192"/>
      <c r="G9" s="62">
        <v>0</v>
      </c>
      <c r="H9" s="70" t="s">
        <v>33</v>
      </c>
      <c r="I9" s="69">
        <v>13</v>
      </c>
      <c r="J9" s="61"/>
    </row>
    <row r="10" spans="1:10" ht="12.75" customHeight="1">
      <c r="A10" s="201" t="s">
        <v>88</v>
      </c>
      <c r="B10" s="175">
        <v>67210</v>
      </c>
      <c r="C10" s="175">
        <v>354</v>
      </c>
      <c r="D10" s="177">
        <f>C10/B10</f>
        <v>5.3E-3</v>
      </c>
      <c r="E10" s="193" t="s">
        <v>2</v>
      </c>
      <c r="F10" s="194"/>
      <c r="G10" s="63">
        <v>0</v>
      </c>
      <c r="H10" s="201" t="s">
        <v>4</v>
      </c>
      <c r="I10" s="203">
        <f>SUM(I8:I9)</f>
        <v>25</v>
      </c>
      <c r="J10" s="205"/>
    </row>
    <row r="11" spans="1:10" ht="12.75" customHeight="1" thickBot="1">
      <c r="A11" s="202"/>
      <c r="B11" s="176"/>
      <c r="C11" s="176"/>
      <c r="D11" s="178"/>
      <c r="E11" s="179" t="s">
        <v>91</v>
      </c>
      <c r="F11" s="180"/>
      <c r="G11" s="64">
        <v>0</v>
      </c>
      <c r="H11" s="202"/>
      <c r="I11" s="204"/>
      <c r="J11" s="206"/>
    </row>
    <row r="12" spans="1:10">
      <c r="A12" s="58"/>
      <c r="B12" s="58"/>
      <c r="C12" s="59"/>
      <c r="D12" s="59"/>
      <c r="E12" s="58"/>
      <c r="F12" s="58"/>
      <c r="G12" s="58"/>
      <c r="H12" s="58"/>
      <c r="I12" s="58"/>
      <c r="J12" s="58"/>
    </row>
    <row r="13" spans="1:10">
      <c r="H13" s="58"/>
      <c r="I13" s="58"/>
      <c r="J13" s="58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62400</v>
      </c>
      <c r="D18" s="6">
        <v>26295</v>
      </c>
      <c r="E18" s="49">
        <f t="shared" ref="E18:E46" si="0">IF(ISERROR(D18/C18),0,D18/C18)</f>
        <v>0.42</v>
      </c>
      <c r="F18" s="137" t="s">
        <v>59</v>
      </c>
      <c r="G18" s="138"/>
      <c r="H18" s="6">
        <v>20000</v>
      </c>
      <c r="I18" s="6">
        <v>283</v>
      </c>
      <c r="J18" s="34">
        <f t="shared" ref="J18:J41" si="1">IF(ISERROR(I18/H18),0,I18/H18)</f>
        <v>0.01</v>
      </c>
    </row>
    <row r="19" spans="1:10">
      <c r="A19" s="98" t="s">
        <v>54</v>
      </c>
      <c r="B19" s="105"/>
      <c r="C19" s="6">
        <v>0</v>
      </c>
      <c r="D19" s="6">
        <v>0</v>
      </c>
      <c r="E19" s="50">
        <f t="shared" si="0"/>
        <v>0</v>
      </c>
      <c r="F19" s="98" t="s">
        <v>60</v>
      </c>
      <c r="G19" s="99"/>
      <c r="H19" s="6">
        <v>0</v>
      </c>
      <c r="I19" s="6">
        <v>0</v>
      </c>
      <c r="J19" s="27">
        <f t="shared" si="1"/>
        <v>0</v>
      </c>
    </row>
    <row r="20" spans="1:10">
      <c r="A20" s="98" t="s">
        <v>35</v>
      </c>
      <c r="B20" s="105"/>
      <c r="C20" s="6">
        <v>48000</v>
      </c>
      <c r="D20" s="6">
        <v>6671</v>
      </c>
      <c r="E20" s="50">
        <f t="shared" si="0"/>
        <v>0.14000000000000001</v>
      </c>
      <c r="F20" s="98" t="s">
        <v>61</v>
      </c>
      <c r="G20" s="99"/>
      <c r="H20" s="6">
        <v>1000</v>
      </c>
      <c r="I20" s="6">
        <v>0</v>
      </c>
      <c r="J20" s="27">
        <f t="shared" si="1"/>
        <v>0</v>
      </c>
    </row>
    <row r="21" spans="1:10">
      <c r="A21" s="98" t="s">
        <v>36</v>
      </c>
      <c r="B21" s="105"/>
      <c r="C21" s="6">
        <v>2500</v>
      </c>
      <c r="D21" s="6">
        <v>1185</v>
      </c>
      <c r="E21" s="50">
        <f t="shared" si="0"/>
        <v>0.47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310847</v>
      </c>
      <c r="D22" s="6">
        <v>100154</v>
      </c>
      <c r="E22" s="50">
        <f t="shared" si="0"/>
        <v>0.32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1000</v>
      </c>
      <c r="D23" s="6">
        <v>0</v>
      </c>
      <c r="E23" s="50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37650</v>
      </c>
      <c r="D24" s="6">
        <v>15415</v>
      </c>
      <c r="E24" s="50">
        <f t="shared" si="0"/>
        <v>0.41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17000</v>
      </c>
      <c r="D25" s="6">
        <v>4936</v>
      </c>
      <c r="E25" s="50">
        <f t="shared" si="0"/>
        <v>0.28999999999999998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200</v>
      </c>
      <c r="D26" s="6">
        <v>0</v>
      </c>
      <c r="E26" s="50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105000</v>
      </c>
      <c r="D27" s="6">
        <v>30689</v>
      </c>
      <c r="E27" s="50">
        <f t="shared" si="0"/>
        <v>0.28999999999999998</v>
      </c>
      <c r="F27" s="98" t="s">
        <v>68</v>
      </c>
      <c r="G27" s="99"/>
      <c r="H27" s="6">
        <v>23000</v>
      </c>
      <c r="I27" s="6">
        <v>8920</v>
      </c>
      <c r="J27" s="27">
        <f t="shared" si="1"/>
        <v>0.39</v>
      </c>
    </row>
    <row r="28" spans="1:10">
      <c r="A28" s="98" t="s">
        <v>43</v>
      </c>
      <c r="B28" s="105"/>
      <c r="C28" s="6">
        <v>3000</v>
      </c>
      <c r="D28" s="6">
        <v>702</v>
      </c>
      <c r="E28" s="50">
        <f t="shared" si="0"/>
        <v>0.23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50">
        <f t="shared" si="0"/>
        <v>0</v>
      </c>
      <c r="F29" s="98" t="s">
        <v>70</v>
      </c>
      <c r="G29" s="99"/>
      <c r="H29" s="6">
        <v>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50">
        <f t="shared" si="0"/>
        <v>0</v>
      </c>
      <c r="F30" s="98" t="s">
        <v>71</v>
      </c>
      <c r="G30" s="99"/>
      <c r="H30" s="6">
        <v>461632</v>
      </c>
      <c r="I30" s="6">
        <v>0</v>
      </c>
      <c r="J30" s="27">
        <f t="shared" si="1"/>
        <v>0</v>
      </c>
    </row>
    <row r="31" spans="1:10">
      <c r="A31" s="167" t="s">
        <v>46</v>
      </c>
      <c r="B31" s="105"/>
      <c r="C31" s="6">
        <v>0</v>
      </c>
      <c r="D31" s="6">
        <v>0</v>
      </c>
      <c r="E31" s="50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50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50">
        <f t="shared" si="0"/>
        <v>0</v>
      </c>
      <c r="F33" s="98" t="s">
        <v>74</v>
      </c>
      <c r="G33" s="99"/>
      <c r="H33" s="6">
        <v>288131</v>
      </c>
      <c r="I33" s="6">
        <v>114039</v>
      </c>
      <c r="J33" s="27">
        <f t="shared" si="1"/>
        <v>0.4</v>
      </c>
    </row>
    <row r="34" spans="1:10">
      <c r="A34" s="98" t="s">
        <v>49</v>
      </c>
      <c r="B34" s="105"/>
      <c r="C34" s="7">
        <v>0</v>
      </c>
      <c r="D34" s="6">
        <v>0</v>
      </c>
      <c r="E34" s="50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50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295167</v>
      </c>
      <c r="D36" s="6">
        <v>147606</v>
      </c>
      <c r="E36" s="50">
        <f t="shared" si="0"/>
        <v>0.5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45554</v>
      </c>
      <c r="D37" s="6">
        <v>23550</v>
      </c>
      <c r="E37" s="50">
        <f t="shared" si="0"/>
        <v>0.52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50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50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80730</v>
      </c>
      <c r="D40" s="6">
        <v>43271</v>
      </c>
      <c r="E40" s="50">
        <f t="shared" si="0"/>
        <v>0.54</v>
      </c>
      <c r="F40" s="98" t="s">
        <v>81</v>
      </c>
      <c r="G40" s="99"/>
      <c r="H40" s="6">
        <v>100000</v>
      </c>
      <c r="I40" s="6">
        <v>78830</v>
      </c>
      <c r="J40" s="27">
        <f t="shared" si="1"/>
        <v>0.79</v>
      </c>
    </row>
    <row r="41" spans="1:10">
      <c r="A41" s="101" t="s">
        <v>57</v>
      </c>
      <c r="B41" s="102"/>
      <c r="C41" s="6">
        <v>100000</v>
      </c>
      <c r="D41" s="6">
        <v>15568</v>
      </c>
      <c r="E41" s="50">
        <f t="shared" si="0"/>
        <v>0.16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51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41412</v>
      </c>
      <c r="D43" s="42">
        <v>0</v>
      </c>
      <c r="E43" s="52">
        <f t="shared" si="0"/>
        <v>0</v>
      </c>
      <c r="F43" s="75" t="s">
        <v>83</v>
      </c>
      <c r="G43" s="100"/>
      <c r="H43" s="15"/>
      <c r="I43" s="15"/>
      <c r="J43" s="27">
        <f>IF(ISERROR(I43/H43),0,I43/H43)</f>
        <v>0</v>
      </c>
    </row>
    <row r="44" spans="1:10" ht="13.5" thickBot="1">
      <c r="A44" s="103" t="s">
        <v>84</v>
      </c>
      <c r="B44" s="104"/>
      <c r="C44" s="48">
        <f>SUM(C18:C43)</f>
        <v>1150460</v>
      </c>
      <c r="D44" s="48">
        <f>SUM(D18:D43)</f>
        <v>416042</v>
      </c>
      <c r="E44" s="52">
        <f t="shared" si="0"/>
        <v>0.36</v>
      </c>
      <c r="F44" s="103" t="s">
        <v>84</v>
      </c>
      <c r="G44" s="104"/>
      <c r="H44" s="36">
        <f>SUM(H18:H43)</f>
        <v>893763</v>
      </c>
      <c r="I44" s="36">
        <f>SUM(I18:I43)</f>
        <v>202072</v>
      </c>
      <c r="J44" s="28">
        <f>IF(ISERROR(I44/H44),0,I44/H44)</f>
        <v>0.23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52">
        <f t="shared" si="0"/>
        <v>0</v>
      </c>
      <c r="F45" s="87" t="s">
        <v>85</v>
      </c>
      <c r="G45" s="89"/>
      <c r="H45" s="37">
        <v>41412</v>
      </c>
      <c r="I45" s="37">
        <v>0</v>
      </c>
      <c r="J45" s="28">
        <f>IF(ISERROR(I45/H45),0,I45/H45)</f>
        <v>0</v>
      </c>
    </row>
    <row r="46" spans="1:10" ht="13.5" thickBot="1">
      <c r="A46" s="87" t="s">
        <v>10</v>
      </c>
      <c r="B46" s="90"/>
      <c r="C46" s="38">
        <f>SUM(C44:C45)</f>
        <v>1150460</v>
      </c>
      <c r="D46" s="38">
        <f>SUM(D44:D45)</f>
        <v>416042</v>
      </c>
      <c r="E46" s="52">
        <f t="shared" si="0"/>
        <v>0.36</v>
      </c>
      <c r="F46" s="91" t="s">
        <v>10</v>
      </c>
      <c r="G46" s="92"/>
      <c r="H46" s="38">
        <f>SUM(H44:H45)</f>
        <v>935175</v>
      </c>
      <c r="I46" s="38">
        <f>SUM(I44:I45)</f>
        <v>202072</v>
      </c>
      <c r="J46" s="28">
        <f>IF(ISERROR(I46/H46),0,I46/H46)</f>
        <v>0.22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-213970</v>
      </c>
      <c r="C51" s="126" t="s">
        <v>15</v>
      </c>
      <c r="D51" s="128">
        <v>94391</v>
      </c>
      <c r="E51" s="129" t="s">
        <v>17</v>
      </c>
      <c r="F51" s="168">
        <f>D51/((C46-C41-C43-C42)/365)</f>
        <v>34</v>
      </c>
      <c r="G51" s="121" t="s">
        <v>18</v>
      </c>
      <c r="H51" s="80">
        <f>(I44-I30)/D46</f>
        <v>0.48570000000000002</v>
      </c>
      <c r="I51" s="81"/>
      <c r="J51" s="82"/>
    </row>
    <row r="52" spans="1:10" ht="38.25" customHeight="1">
      <c r="A52" s="10" t="s">
        <v>25</v>
      </c>
      <c r="B52" s="44">
        <f>I45-D45</f>
        <v>0</v>
      </c>
      <c r="C52" s="127"/>
      <c r="D52" s="120"/>
      <c r="E52" s="120"/>
      <c r="F52" s="169"/>
      <c r="G52" s="122"/>
      <c r="H52" s="83"/>
      <c r="I52" s="83"/>
      <c r="J52" s="84"/>
    </row>
    <row r="53" spans="1:10" ht="15">
      <c r="A53" s="10" t="s">
        <v>26</v>
      </c>
      <c r="B53" s="44">
        <f>B51+B52</f>
        <v>-213970</v>
      </c>
      <c r="C53" s="127"/>
      <c r="D53" s="120"/>
      <c r="E53" s="120"/>
      <c r="F53" s="169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148944</v>
      </c>
      <c r="E54" s="112" t="s">
        <v>17</v>
      </c>
      <c r="F54" s="170">
        <f>D54/((C46-C43-C42-C41)/365)</f>
        <v>54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307495</v>
      </c>
      <c r="C55" s="107"/>
      <c r="D55" s="110"/>
      <c r="E55" s="113"/>
      <c r="F55" s="171"/>
      <c r="G55" s="78"/>
      <c r="H55" s="83"/>
      <c r="I55" s="83"/>
      <c r="J55" s="84"/>
    </row>
    <row r="56" spans="1:10" ht="46.5" customHeight="1">
      <c r="A56" s="41" t="s">
        <v>23</v>
      </c>
      <c r="B56" s="53">
        <f>B55/(C44/365)</f>
        <v>98</v>
      </c>
      <c r="C56" s="107"/>
      <c r="D56" s="110"/>
      <c r="E56" s="113"/>
      <c r="F56" s="171"/>
      <c r="G56" s="78"/>
      <c r="H56" s="83"/>
      <c r="I56" s="83"/>
      <c r="J56" s="84"/>
    </row>
    <row r="57" spans="1:10" ht="54.75" customHeight="1" thickBot="1">
      <c r="A57" s="9" t="s">
        <v>93</v>
      </c>
      <c r="B57" s="46">
        <f>(B55-165087.22)/(C44/365)</f>
        <v>45</v>
      </c>
      <c r="C57" s="108"/>
      <c r="D57" s="111"/>
      <c r="E57" s="114"/>
      <c r="F57" s="172"/>
      <c r="G57" s="79"/>
      <c r="H57" s="85"/>
      <c r="I57" s="85"/>
      <c r="J57" s="86"/>
    </row>
  </sheetData>
  <mergeCells count="99">
    <mergeCell ref="A35:B35"/>
    <mergeCell ref="A27:B27"/>
    <mergeCell ref="A23:B23"/>
    <mergeCell ref="A18:B18"/>
    <mergeCell ref="A29:B29"/>
    <mergeCell ref="A28:B28"/>
    <mergeCell ref="A30:B30"/>
    <mergeCell ref="A31:B31"/>
    <mergeCell ref="A32:B32"/>
    <mergeCell ref="A24:B24"/>
    <mergeCell ref="A25:B25"/>
    <mergeCell ref="A21:B21"/>
    <mergeCell ref="A22:B22"/>
    <mergeCell ref="A26:B26"/>
    <mergeCell ref="E9:F9"/>
    <mergeCell ref="E10:F10"/>
    <mergeCell ref="F22:G22"/>
    <mergeCell ref="F23:G23"/>
    <mergeCell ref="F16:J16"/>
    <mergeCell ref="A16:E16"/>
    <mergeCell ref="A20:B20"/>
    <mergeCell ref="A10:A11"/>
    <mergeCell ref="F24:G24"/>
    <mergeCell ref="F25:G25"/>
    <mergeCell ref="I10:I11"/>
    <mergeCell ref="J10:J11"/>
    <mergeCell ref="F20:G20"/>
    <mergeCell ref="F21:G21"/>
    <mergeCell ref="H10:H11"/>
    <mergeCell ref="A4:J4"/>
    <mergeCell ref="C7:C8"/>
    <mergeCell ref="D7:D8"/>
    <mergeCell ref="A6:D6"/>
    <mergeCell ref="E7:F7"/>
    <mergeCell ref="H6:J6"/>
    <mergeCell ref="E8:F8"/>
    <mergeCell ref="A7:B8"/>
    <mergeCell ref="E6:G6"/>
    <mergeCell ref="F54:F57"/>
    <mergeCell ref="C51:C53"/>
    <mergeCell ref="D51:D53"/>
    <mergeCell ref="E51:E53"/>
    <mergeCell ref="A1:J1"/>
    <mergeCell ref="A2:J2"/>
    <mergeCell ref="F19:G19"/>
    <mergeCell ref="B10:B11"/>
    <mergeCell ref="C10:C11"/>
    <mergeCell ref="D10:D11"/>
    <mergeCell ref="E11:F11"/>
    <mergeCell ref="A14:J14"/>
    <mergeCell ref="F17:G17"/>
    <mergeCell ref="F18:G18"/>
    <mergeCell ref="A19:B19"/>
    <mergeCell ref="A17:B17"/>
    <mergeCell ref="A41:B41"/>
    <mergeCell ref="F41:G41"/>
    <mergeCell ref="A44:B44"/>
    <mergeCell ref="F44:G44"/>
    <mergeCell ref="A33:B33"/>
    <mergeCell ref="A34:B34"/>
    <mergeCell ref="A36:B36"/>
    <mergeCell ref="A42:B42"/>
    <mergeCell ref="F42:G42"/>
    <mergeCell ref="A40:B40"/>
    <mergeCell ref="A38:B38"/>
    <mergeCell ref="A37:B37"/>
    <mergeCell ref="A39:B39"/>
    <mergeCell ref="F33:G33"/>
    <mergeCell ref="F34:G34"/>
    <mergeCell ref="F40:G40"/>
    <mergeCell ref="F29:G29"/>
    <mergeCell ref="F30:G30"/>
    <mergeCell ref="F26:G26"/>
    <mergeCell ref="F27:G27"/>
    <mergeCell ref="F35:G35"/>
    <mergeCell ref="F28:G28"/>
    <mergeCell ref="F31:G31"/>
    <mergeCell ref="F32:G32"/>
    <mergeCell ref="F36:G36"/>
    <mergeCell ref="F37:G37"/>
    <mergeCell ref="F38:G38"/>
    <mergeCell ref="F39:G39"/>
    <mergeCell ref="F43:G43"/>
    <mergeCell ref="A43:B43"/>
    <mergeCell ref="G54:G57"/>
    <mergeCell ref="H51:J57"/>
    <mergeCell ref="A45:B45"/>
    <mergeCell ref="F45:G45"/>
    <mergeCell ref="A46:B46"/>
    <mergeCell ref="F46:G46"/>
    <mergeCell ref="H50:J50"/>
    <mergeCell ref="A48:J48"/>
    <mergeCell ref="C54:C57"/>
    <mergeCell ref="D54:D57"/>
    <mergeCell ref="E54:E57"/>
    <mergeCell ref="A50:B50"/>
    <mergeCell ref="C50:G50"/>
    <mergeCell ref="F51:F53"/>
    <mergeCell ref="G51:G53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7"/>
  <sheetViews>
    <sheetView zoomScale="75" zoomScaleNormal="75" workbookViewId="0">
      <selection activeCell="C12" sqref="C12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103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185" t="s">
        <v>0</v>
      </c>
      <c r="B6" s="186"/>
      <c r="C6" s="186"/>
      <c r="D6" s="186"/>
      <c r="E6" s="185" t="s">
        <v>3</v>
      </c>
      <c r="F6" s="186"/>
      <c r="G6" s="190"/>
      <c r="H6" s="189" t="s">
        <v>5</v>
      </c>
      <c r="I6" s="186"/>
      <c r="J6" s="190"/>
    </row>
    <row r="7" spans="1:10">
      <c r="A7" s="197" t="s">
        <v>86</v>
      </c>
      <c r="B7" s="198"/>
      <c r="C7" s="181" t="s">
        <v>20</v>
      </c>
      <c r="D7" s="183" t="s">
        <v>89</v>
      </c>
      <c r="E7" s="187"/>
      <c r="F7" s="188"/>
      <c r="G7" s="60" t="s">
        <v>13</v>
      </c>
      <c r="H7" s="65"/>
      <c r="I7" s="66" t="s">
        <v>11</v>
      </c>
      <c r="J7" s="67" t="s">
        <v>12</v>
      </c>
    </row>
    <row r="8" spans="1:10">
      <c r="A8" s="199"/>
      <c r="B8" s="200"/>
      <c r="C8" s="182"/>
      <c r="D8" s="184"/>
      <c r="E8" s="195" t="s">
        <v>1</v>
      </c>
      <c r="F8" s="196"/>
      <c r="G8" s="61">
        <v>0</v>
      </c>
      <c r="H8" s="68" t="s">
        <v>32</v>
      </c>
      <c r="I8" s="69">
        <v>12</v>
      </c>
      <c r="J8" s="61"/>
    </row>
    <row r="9" spans="1:10" ht="25.5" customHeight="1">
      <c r="A9" s="54" t="s">
        <v>87</v>
      </c>
      <c r="B9" s="55">
        <v>7</v>
      </c>
      <c r="C9" s="56">
        <v>0</v>
      </c>
      <c r="D9" s="57">
        <f>C9/B9</f>
        <v>0</v>
      </c>
      <c r="E9" s="191" t="s">
        <v>92</v>
      </c>
      <c r="F9" s="192"/>
      <c r="G9" s="62">
        <v>0</v>
      </c>
      <c r="H9" s="70" t="s">
        <v>33</v>
      </c>
      <c r="I9" s="69">
        <v>13</v>
      </c>
      <c r="J9" s="61"/>
    </row>
    <row r="10" spans="1:10" ht="12.75" customHeight="1">
      <c r="A10" s="201" t="s">
        <v>88</v>
      </c>
      <c r="B10" s="175">
        <v>24442</v>
      </c>
      <c r="C10" s="175">
        <v>0</v>
      </c>
      <c r="D10" s="177">
        <f>C10/B10</f>
        <v>0</v>
      </c>
      <c r="E10" s="193" t="s">
        <v>2</v>
      </c>
      <c r="F10" s="194"/>
      <c r="G10" s="63">
        <v>0</v>
      </c>
      <c r="H10" s="201" t="s">
        <v>4</v>
      </c>
      <c r="I10" s="203">
        <f>SUM(I8:I9)</f>
        <v>25</v>
      </c>
      <c r="J10" s="205"/>
    </row>
    <row r="11" spans="1:10" ht="12.75" customHeight="1" thickBot="1">
      <c r="A11" s="202"/>
      <c r="B11" s="176"/>
      <c r="C11" s="176"/>
      <c r="D11" s="178"/>
      <c r="E11" s="179" t="s">
        <v>91</v>
      </c>
      <c r="F11" s="180"/>
      <c r="G11" s="64">
        <v>0</v>
      </c>
      <c r="H11" s="202"/>
      <c r="I11" s="204"/>
      <c r="J11" s="206"/>
    </row>
    <row r="12" spans="1:10">
      <c r="A12" s="58"/>
      <c r="B12" s="58"/>
      <c r="C12" s="59"/>
      <c r="D12" s="59"/>
      <c r="E12" s="58"/>
      <c r="F12" s="58"/>
      <c r="G12" s="58"/>
      <c r="H12" s="58"/>
      <c r="I12" s="58"/>
      <c r="J12" s="58"/>
    </row>
    <row r="13" spans="1:10">
      <c r="H13" s="58"/>
      <c r="I13" s="58"/>
      <c r="J13" s="58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62400</v>
      </c>
      <c r="D18" s="6">
        <v>26295</v>
      </c>
      <c r="E18" s="49">
        <f t="shared" ref="E18:E46" si="0">IF(ISERROR(D18/C18),0,D18/C18)</f>
        <v>0.42</v>
      </c>
      <c r="F18" s="137" t="s">
        <v>59</v>
      </c>
      <c r="G18" s="138"/>
      <c r="H18" s="6">
        <v>20000</v>
      </c>
      <c r="I18" s="6">
        <v>283</v>
      </c>
      <c r="J18" s="34">
        <f t="shared" ref="J18:J41" si="1">IF(ISERROR(I18/H18),0,I18/H18)</f>
        <v>0.01</v>
      </c>
    </row>
    <row r="19" spans="1:10">
      <c r="A19" s="98" t="s">
        <v>54</v>
      </c>
      <c r="B19" s="105"/>
      <c r="C19" s="6">
        <v>0</v>
      </c>
      <c r="D19" s="6">
        <v>0</v>
      </c>
      <c r="E19" s="50">
        <f t="shared" si="0"/>
        <v>0</v>
      </c>
      <c r="F19" s="98" t="s">
        <v>60</v>
      </c>
      <c r="G19" s="99"/>
      <c r="H19" s="6">
        <v>0</v>
      </c>
      <c r="I19" s="6">
        <v>0</v>
      </c>
      <c r="J19" s="27">
        <f t="shared" si="1"/>
        <v>0</v>
      </c>
    </row>
    <row r="20" spans="1:10">
      <c r="A20" s="98" t="s">
        <v>35</v>
      </c>
      <c r="B20" s="105"/>
      <c r="C20" s="6">
        <v>48000</v>
      </c>
      <c r="D20" s="6">
        <v>6671</v>
      </c>
      <c r="E20" s="50">
        <f t="shared" si="0"/>
        <v>0.14000000000000001</v>
      </c>
      <c r="F20" s="98" t="s">
        <v>61</v>
      </c>
      <c r="G20" s="99"/>
      <c r="H20" s="6">
        <v>1000</v>
      </c>
      <c r="I20" s="6">
        <v>0</v>
      </c>
      <c r="J20" s="27">
        <f t="shared" si="1"/>
        <v>0</v>
      </c>
    </row>
    <row r="21" spans="1:10">
      <c r="A21" s="98" t="s">
        <v>36</v>
      </c>
      <c r="B21" s="105"/>
      <c r="C21" s="6">
        <v>2500</v>
      </c>
      <c r="D21" s="6">
        <v>1185</v>
      </c>
      <c r="E21" s="50">
        <f t="shared" si="0"/>
        <v>0.47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310847</v>
      </c>
      <c r="D22" s="6">
        <v>100154</v>
      </c>
      <c r="E22" s="50">
        <f t="shared" si="0"/>
        <v>0.32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1000</v>
      </c>
      <c r="D23" s="6">
        <v>0</v>
      </c>
      <c r="E23" s="50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37650</v>
      </c>
      <c r="D24" s="6">
        <v>15415</v>
      </c>
      <c r="E24" s="50">
        <f t="shared" si="0"/>
        <v>0.41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17000</v>
      </c>
      <c r="D25" s="6">
        <v>4936</v>
      </c>
      <c r="E25" s="50">
        <f t="shared" si="0"/>
        <v>0.28999999999999998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200</v>
      </c>
      <c r="D26" s="6">
        <v>0</v>
      </c>
      <c r="E26" s="50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105000</v>
      </c>
      <c r="D27" s="6">
        <v>30689</v>
      </c>
      <c r="E27" s="50">
        <f t="shared" si="0"/>
        <v>0.28999999999999998</v>
      </c>
      <c r="F27" s="98" t="s">
        <v>68</v>
      </c>
      <c r="G27" s="99"/>
      <c r="H27" s="6">
        <v>23000</v>
      </c>
      <c r="I27" s="6">
        <v>8920</v>
      </c>
      <c r="J27" s="27">
        <f t="shared" si="1"/>
        <v>0.39</v>
      </c>
    </row>
    <row r="28" spans="1:10">
      <c r="A28" s="98" t="s">
        <v>43</v>
      </c>
      <c r="B28" s="105"/>
      <c r="C28" s="6">
        <v>3000</v>
      </c>
      <c r="D28" s="6">
        <v>732</v>
      </c>
      <c r="E28" s="50">
        <f t="shared" si="0"/>
        <v>0.24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50">
        <f t="shared" si="0"/>
        <v>0</v>
      </c>
      <c r="F29" s="98" t="s">
        <v>70</v>
      </c>
      <c r="G29" s="99"/>
      <c r="H29" s="6">
        <v>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50">
        <f t="shared" si="0"/>
        <v>0</v>
      </c>
      <c r="F30" s="98" t="s">
        <v>71</v>
      </c>
      <c r="G30" s="99"/>
      <c r="H30" s="6">
        <v>461632</v>
      </c>
      <c r="I30" s="6">
        <v>0</v>
      </c>
      <c r="J30" s="27">
        <f t="shared" si="1"/>
        <v>0</v>
      </c>
    </row>
    <row r="31" spans="1:10">
      <c r="A31" s="167" t="s">
        <v>46</v>
      </c>
      <c r="B31" s="105"/>
      <c r="C31" s="6">
        <v>0</v>
      </c>
      <c r="D31" s="6">
        <v>0</v>
      </c>
      <c r="E31" s="50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50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50">
        <f t="shared" si="0"/>
        <v>0</v>
      </c>
      <c r="F33" s="98" t="s">
        <v>74</v>
      </c>
      <c r="G33" s="99"/>
      <c r="H33" s="6">
        <v>288131</v>
      </c>
      <c r="I33" s="6">
        <v>114039</v>
      </c>
      <c r="J33" s="27">
        <f t="shared" si="1"/>
        <v>0.4</v>
      </c>
    </row>
    <row r="34" spans="1:10">
      <c r="A34" s="98" t="s">
        <v>49</v>
      </c>
      <c r="B34" s="105"/>
      <c r="C34" s="7">
        <v>0</v>
      </c>
      <c r="D34" s="6">
        <v>0</v>
      </c>
      <c r="E34" s="50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50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295167</v>
      </c>
      <c r="D36" s="6">
        <v>168809</v>
      </c>
      <c r="E36" s="50">
        <f t="shared" si="0"/>
        <v>0.56999999999999995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45554</v>
      </c>
      <c r="D37" s="6">
        <v>26732</v>
      </c>
      <c r="E37" s="50">
        <f t="shared" si="0"/>
        <v>0.59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50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50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80730</v>
      </c>
      <c r="D40" s="6">
        <v>43271</v>
      </c>
      <c r="E40" s="50">
        <f t="shared" si="0"/>
        <v>0.54</v>
      </c>
      <c r="F40" s="98" t="s">
        <v>81</v>
      </c>
      <c r="G40" s="99"/>
      <c r="H40" s="6">
        <v>100000</v>
      </c>
      <c r="I40" s="6">
        <v>83659</v>
      </c>
      <c r="J40" s="27">
        <f t="shared" si="1"/>
        <v>0.84</v>
      </c>
    </row>
    <row r="41" spans="1:10">
      <c r="A41" s="101" t="s">
        <v>57</v>
      </c>
      <c r="B41" s="102"/>
      <c r="C41" s="6">
        <v>100000</v>
      </c>
      <c r="D41" s="6">
        <v>15596</v>
      </c>
      <c r="E41" s="50">
        <f t="shared" si="0"/>
        <v>0.16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51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41412</v>
      </c>
      <c r="D43" s="42">
        <v>0</v>
      </c>
      <c r="E43" s="52">
        <f t="shared" si="0"/>
        <v>0</v>
      </c>
      <c r="F43" s="75" t="s">
        <v>83</v>
      </c>
      <c r="G43" s="100"/>
      <c r="H43" s="15"/>
      <c r="I43" s="15"/>
      <c r="J43" s="27">
        <f>IF(ISERROR(I43/H43),0,I43/H43)</f>
        <v>0</v>
      </c>
    </row>
    <row r="44" spans="1:10" ht="13.5" thickBot="1">
      <c r="A44" s="103" t="s">
        <v>84</v>
      </c>
      <c r="B44" s="104"/>
      <c r="C44" s="48">
        <f>SUM(C18:C43)</f>
        <v>1150460</v>
      </c>
      <c r="D44" s="48">
        <f>SUM(D18:D43)</f>
        <v>440485</v>
      </c>
      <c r="E44" s="52">
        <f t="shared" si="0"/>
        <v>0.38</v>
      </c>
      <c r="F44" s="103" t="s">
        <v>84</v>
      </c>
      <c r="G44" s="104"/>
      <c r="H44" s="36">
        <f>SUM(H18:H43)</f>
        <v>893763</v>
      </c>
      <c r="I44" s="36">
        <f>SUM(I18:I43)</f>
        <v>206901</v>
      </c>
      <c r="J44" s="28">
        <f>IF(ISERROR(I44/H44),0,I44/H44)</f>
        <v>0.23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52">
        <f t="shared" si="0"/>
        <v>0</v>
      </c>
      <c r="F45" s="87" t="s">
        <v>85</v>
      </c>
      <c r="G45" s="89"/>
      <c r="H45" s="37">
        <v>41412</v>
      </c>
      <c r="I45" s="37">
        <v>0</v>
      </c>
      <c r="J45" s="28">
        <f>IF(ISERROR(I45/H45),0,I45/H45)</f>
        <v>0</v>
      </c>
    </row>
    <row r="46" spans="1:10" ht="13.5" thickBot="1">
      <c r="A46" s="87" t="s">
        <v>10</v>
      </c>
      <c r="B46" s="90"/>
      <c r="C46" s="38">
        <f>SUM(C44:C45)</f>
        <v>1150460</v>
      </c>
      <c r="D46" s="38">
        <f>SUM(D44:D45)</f>
        <v>440485</v>
      </c>
      <c r="E46" s="52">
        <f t="shared" si="0"/>
        <v>0.38</v>
      </c>
      <c r="F46" s="91" t="s">
        <v>10</v>
      </c>
      <c r="G46" s="92"/>
      <c r="H46" s="38">
        <f>SUM(H44:H45)</f>
        <v>935175</v>
      </c>
      <c r="I46" s="38">
        <f>SUM(I44:I45)</f>
        <v>206901</v>
      </c>
      <c r="J46" s="28">
        <f>IF(ISERROR(I46/H46),0,I46/H46)</f>
        <v>0.22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-233584</v>
      </c>
      <c r="C51" s="126" t="s">
        <v>15</v>
      </c>
      <c r="D51" s="128">
        <v>66765</v>
      </c>
      <c r="E51" s="129" t="s">
        <v>17</v>
      </c>
      <c r="F51" s="168">
        <f>D51/((C46-C41-C43-C42)/365)</f>
        <v>24</v>
      </c>
      <c r="G51" s="121" t="s">
        <v>18</v>
      </c>
      <c r="H51" s="80">
        <f>(I44-I30)/D46</f>
        <v>0.46970000000000001</v>
      </c>
      <c r="I51" s="81"/>
      <c r="J51" s="82"/>
    </row>
    <row r="52" spans="1:10" ht="38.25" customHeight="1">
      <c r="A52" s="10" t="s">
        <v>25</v>
      </c>
      <c r="B52" s="44">
        <f>I45-D45</f>
        <v>0</v>
      </c>
      <c r="C52" s="127"/>
      <c r="D52" s="120"/>
      <c r="E52" s="120"/>
      <c r="F52" s="169"/>
      <c r="G52" s="122"/>
      <c r="H52" s="83"/>
      <c r="I52" s="83"/>
      <c r="J52" s="84"/>
    </row>
    <row r="53" spans="1:10" ht="15">
      <c r="A53" s="10" t="s">
        <v>26</v>
      </c>
      <c r="B53" s="44">
        <f>B51+B52</f>
        <v>-233584</v>
      </c>
      <c r="C53" s="127"/>
      <c r="D53" s="120"/>
      <c r="E53" s="120"/>
      <c r="F53" s="169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158036</v>
      </c>
      <c r="E54" s="112" t="s">
        <v>17</v>
      </c>
      <c r="F54" s="170">
        <f>D54/((C46-C43-C42-C41)/365)</f>
        <v>57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287881</v>
      </c>
      <c r="C55" s="107"/>
      <c r="D55" s="110"/>
      <c r="E55" s="113"/>
      <c r="F55" s="171"/>
      <c r="G55" s="78"/>
      <c r="H55" s="83"/>
      <c r="I55" s="83"/>
      <c r="J55" s="84"/>
    </row>
    <row r="56" spans="1:10" ht="46.5" customHeight="1">
      <c r="A56" s="41" t="s">
        <v>23</v>
      </c>
      <c r="B56" s="53">
        <f>B55/(C44/365)</f>
        <v>91</v>
      </c>
      <c r="C56" s="107"/>
      <c r="D56" s="110"/>
      <c r="E56" s="113"/>
      <c r="F56" s="171"/>
      <c r="G56" s="78"/>
      <c r="H56" s="83"/>
      <c r="I56" s="83"/>
      <c r="J56" s="84"/>
    </row>
    <row r="57" spans="1:10" ht="54.75" customHeight="1" thickBot="1">
      <c r="A57" s="9" t="s">
        <v>93</v>
      </c>
      <c r="B57" s="46">
        <f>(B55-165087.22)/(C44/365)</f>
        <v>39</v>
      </c>
      <c r="C57" s="108"/>
      <c r="D57" s="111"/>
      <c r="E57" s="114"/>
      <c r="F57" s="172"/>
      <c r="G57" s="79"/>
      <c r="H57" s="85"/>
      <c r="I57" s="85"/>
      <c r="J57" s="86"/>
    </row>
  </sheetData>
  <mergeCells count="99">
    <mergeCell ref="G54:G57"/>
    <mergeCell ref="H51:J57"/>
    <mergeCell ref="A45:B45"/>
    <mergeCell ref="F45:G45"/>
    <mergeCell ref="A46:B46"/>
    <mergeCell ref="F46:G46"/>
    <mergeCell ref="H50:J50"/>
    <mergeCell ref="A48:J48"/>
    <mergeCell ref="F51:F53"/>
    <mergeCell ref="G51:G53"/>
    <mergeCell ref="F54:F57"/>
    <mergeCell ref="C51:C53"/>
    <mergeCell ref="D51:D53"/>
    <mergeCell ref="E51:E53"/>
    <mergeCell ref="C54:C57"/>
    <mergeCell ref="D54:D57"/>
    <mergeCell ref="F36:G36"/>
    <mergeCell ref="F37:G37"/>
    <mergeCell ref="F38:G38"/>
    <mergeCell ref="F39:G39"/>
    <mergeCell ref="F31:G31"/>
    <mergeCell ref="F32:G32"/>
    <mergeCell ref="F33:G33"/>
    <mergeCell ref="F34:G34"/>
    <mergeCell ref="F35:G35"/>
    <mergeCell ref="A36:B36"/>
    <mergeCell ref="F20:G20"/>
    <mergeCell ref="F21:G21"/>
    <mergeCell ref="F29:G29"/>
    <mergeCell ref="F30:G30"/>
    <mergeCell ref="F26:G26"/>
    <mergeCell ref="F27:G27"/>
    <mergeCell ref="F24:G24"/>
    <mergeCell ref="F25:G25"/>
    <mergeCell ref="F28:G28"/>
    <mergeCell ref="A28:B28"/>
    <mergeCell ref="A30:B30"/>
    <mergeCell ref="A31:B31"/>
    <mergeCell ref="A32:B32"/>
    <mergeCell ref="A33:B33"/>
    <mergeCell ref="A34:B34"/>
    <mergeCell ref="F41:G41"/>
    <mergeCell ref="A44:B44"/>
    <mergeCell ref="F44:G44"/>
    <mergeCell ref="A38:B38"/>
    <mergeCell ref="A37:B37"/>
    <mergeCell ref="A39:B39"/>
    <mergeCell ref="F43:G43"/>
    <mergeCell ref="A43:B43"/>
    <mergeCell ref="A42:B42"/>
    <mergeCell ref="F42:G42"/>
    <mergeCell ref="A40:B40"/>
    <mergeCell ref="A41:B41"/>
    <mergeCell ref="F40:G40"/>
    <mergeCell ref="E54:E57"/>
    <mergeCell ref="A50:B50"/>
    <mergeCell ref="C50:G50"/>
    <mergeCell ref="A4:J4"/>
    <mergeCell ref="C7:C8"/>
    <mergeCell ref="D7:D8"/>
    <mergeCell ref="A6:D6"/>
    <mergeCell ref="E6:G6"/>
    <mergeCell ref="E8:F8"/>
    <mergeCell ref="A7:B8"/>
    <mergeCell ref="A10:A11"/>
    <mergeCell ref="A26:B26"/>
    <mergeCell ref="F22:G22"/>
    <mergeCell ref="F23:G23"/>
    <mergeCell ref="A20:B20"/>
    <mergeCell ref="A21:B21"/>
    <mergeCell ref="A1:J1"/>
    <mergeCell ref="A2:J2"/>
    <mergeCell ref="F19:G19"/>
    <mergeCell ref="B10:B11"/>
    <mergeCell ref="C10:C11"/>
    <mergeCell ref="D10:D11"/>
    <mergeCell ref="E11:F11"/>
    <mergeCell ref="E7:F7"/>
    <mergeCell ref="H6:J6"/>
    <mergeCell ref="E9:F9"/>
    <mergeCell ref="E10:F10"/>
    <mergeCell ref="F16:J16"/>
    <mergeCell ref="A16:E16"/>
    <mergeCell ref="A14:J14"/>
    <mergeCell ref="F17:G17"/>
    <mergeCell ref="F18:G18"/>
    <mergeCell ref="A22:B22"/>
    <mergeCell ref="H10:H11"/>
    <mergeCell ref="I10:I11"/>
    <mergeCell ref="J10:J11"/>
    <mergeCell ref="A35:B35"/>
    <mergeCell ref="A27:B27"/>
    <mergeCell ref="A23:B23"/>
    <mergeCell ref="A18:B18"/>
    <mergeCell ref="A29:B29"/>
    <mergeCell ref="A24:B24"/>
    <mergeCell ref="A25:B25"/>
    <mergeCell ref="A19:B19"/>
    <mergeCell ref="A17:B17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J57"/>
  <sheetViews>
    <sheetView zoomScale="75" zoomScaleNormal="75" workbookViewId="0">
      <selection activeCell="G11" sqref="G11"/>
    </sheetView>
  </sheetViews>
  <sheetFormatPr baseColWidth="10" defaultRowHeight="12.75"/>
  <cols>
    <col min="1" max="1" width="26.85546875" customWidth="1"/>
    <col min="2" max="2" width="21.5703125" customWidth="1"/>
    <col min="3" max="4" width="15.85546875" customWidth="1"/>
    <col min="5" max="5" width="13" customWidth="1"/>
    <col min="6" max="6" width="15.85546875" customWidth="1"/>
    <col min="7" max="7" width="32.5703125" customWidth="1"/>
    <col min="8" max="8" width="15.7109375" customWidth="1"/>
    <col min="9" max="9" width="15.85546875" customWidth="1"/>
    <col min="10" max="10" width="12.85546875" customWidth="1"/>
  </cols>
  <sheetData>
    <row r="1" spans="1:10" ht="18">
      <c r="A1" s="130" t="s">
        <v>95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8">
      <c r="A2" s="130" t="s">
        <v>104</v>
      </c>
      <c r="B2" s="130"/>
      <c r="C2" s="130"/>
      <c r="D2" s="130"/>
      <c r="E2" s="130"/>
      <c r="F2" s="130"/>
      <c r="G2" s="130"/>
      <c r="H2" s="130"/>
      <c r="I2" s="130"/>
      <c r="J2" s="130"/>
    </row>
    <row r="4" spans="1:10" ht="15.75">
      <c r="A4" s="139" t="s">
        <v>6</v>
      </c>
      <c r="B4" s="139"/>
      <c r="C4" s="139"/>
      <c r="D4" s="139"/>
      <c r="E4" s="139"/>
      <c r="F4" s="139"/>
      <c r="G4" s="139"/>
      <c r="H4" s="139"/>
      <c r="I4" s="140"/>
      <c r="J4" s="140"/>
    </row>
    <row r="5" spans="1:10" ht="16.5" thickBot="1">
      <c r="A5" s="12"/>
      <c r="B5" s="12"/>
      <c r="C5" s="12"/>
      <c r="D5" s="12"/>
      <c r="E5" s="12"/>
      <c r="F5" s="12"/>
      <c r="G5" s="12"/>
      <c r="H5" s="12"/>
      <c r="I5" s="13"/>
      <c r="J5" s="13"/>
    </row>
    <row r="6" spans="1:10" ht="13.5" thickBot="1">
      <c r="A6" s="185" t="s">
        <v>0</v>
      </c>
      <c r="B6" s="186"/>
      <c r="C6" s="186"/>
      <c r="D6" s="186"/>
      <c r="E6" s="185" t="s">
        <v>3</v>
      </c>
      <c r="F6" s="186"/>
      <c r="G6" s="190"/>
      <c r="H6" s="189" t="s">
        <v>5</v>
      </c>
      <c r="I6" s="186"/>
      <c r="J6" s="190"/>
    </row>
    <row r="7" spans="1:10">
      <c r="A7" s="197" t="s">
        <v>86</v>
      </c>
      <c r="B7" s="198"/>
      <c r="C7" s="181" t="s">
        <v>20</v>
      </c>
      <c r="D7" s="183" t="s">
        <v>89</v>
      </c>
      <c r="E7" s="187"/>
      <c r="F7" s="188"/>
      <c r="G7" s="60" t="s">
        <v>13</v>
      </c>
      <c r="H7" s="65"/>
      <c r="I7" s="66" t="s">
        <v>11</v>
      </c>
      <c r="J7" s="67" t="s">
        <v>12</v>
      </c>
    </row>
    <row r="8" spans="1:10">
      <c r="A8" s="199"/>
      <c r="B8" s="200"/>
      <c r="C8" s="182"/>
      <c r="D8" s="184"/>
      <c r="E8" s="195" t="s">
        <v>1</v>
      </c>
      <c r="F8" s="196"/>
      <c r="G8" s="61">
        <v>0</v>
      </c>
      <c r="H8" s="68" t="s">
        <v>32</v>
      </c>
      <c r="I8" s="69">
        <v>12</v>
      </c>
      <c r="J8" s="61"/>
    </row>
    <row r="9" spans="1:10" ht="25.5" customHeight="1">
      <c r="A9" s="54" t="s">
        <v>87</v>
      </c>
      <c r="B9" s="55">
        <v>55</v>
      </c>
      <c r="C9" s="56">
        <v>8</v>
      </c>
      <c r="D9" s="57">
        <f>C9/B9</f>
        <v>0.14549999999999999</v>
      </c>
      <c r="E9" s="191" t="s">
        <v>92</v>
      </c>
      <c r="F9" s="192"/>
      <c r="G9" s="62">
        <v>0</v>
      </c>
      <c r="H9" s="70" t="s">
        <v>33</v>
      </c>
      <c r="I9" s="69">
        <v>13</v>
      </c>
      <c r="J9" s="61"/>
    </row>
    <row r="10" spans="1:10" ht="12.75" customHeight="1">
      <c r="A10" s="201" t="s">
        <v>88</v>
      </c>
      <c r="B10" s="175">
        <v>61137</v>
      </c>
      <c r="C10" s="175">
        <v>10866</v>
      </c>
      <c r="D10" s="177">
        <f>C10/B10</f>
        <v>0.1777</v>
      </c>
      <c r="E10" s="193" t="s">
        <v>2</v>
      </c>
      <c r="F10" s="194"/>
      <c r="G10" s="63">
        <v>45</v>
      </c>
      <c r="H10" s="201" t="s">
        <v>4</v>
      </c>
      <c r="I10" s="203">
        <f>SUM(I8:I9)</f>
        <v>25</v>
      </c>
      <c r="J10" s="205"/>
    </row>
    <row r="11" spans="1:10" ht="12.75" customHeight="1" thickBot="1">
      <c r="A11" s="202"/>
      <c r="B11" s="176"/>
      <c r="C11" s="176"/>
      <c r="D11" s="178"/>
      <c r="E11" s="179" t="s">
        <v>91</v>
      </c>
      <c r="F11" s="180"/>
      <c r="G11" s="64">
        <v>0</v>
      </c>
      <c r="H11" s="202"/>
      <c r="I11" s="204"/>
      <c r="J11" s="206"/>
    </row>
    <row r="12" spans="1:10">
      <c r="A12" s="58"/>
      <c r="B12" s="58"/>
      <c r="C12" s="59"/>
      <c r="D12" s="59"/>
      <c r="E12" s="58"/>
      <c r="F12" s="58"/>
      <c r="G12" s="58"/>
      <c r="H12" s="58"/>
      <c r="I12" s="58"/>
      <c r="J12" s="58"/>
    </row>
    <row r="13" spans="1:10">
      <c r="H13" s="58"/>
      <c r="I13" s="58"/>
      <c r="J13" s="58"/>
    </row>
    <row r="14" spans="1:10" ht="15.75">
      <c r="A14" s="96" t="s">
        <v>7</v>
      </c>
      <c r="B14" s="96"/>
      <c r="C14" s="96"/>
      <c r="D14" s="96"/>
      <c r="E14" s="96"/>
      <c r="F14" s="96"/>
      <c r="G14" s="96"/>
      <c r="H14" s="96"/>
      <c r="I14" s="135"/>
      <c r="J14" s="135"/>
    </row>
    <row r="15" spans="1:10" ht="13.5" thickBot="1">
      <c r="A15" s="5"/>
      <c r="B15" s="5"/>
      <c r="C15" s="5"/>
      <c r="D15" s="5"/>
      <c r="E15" s="5"/>
      <c r="F15" s="5"/>
      <c r="G15" s="5"/>
      <c r="H15" s="5"/>
    </row>
    <row r="16" spans="1:10" ht="13.5" thickBot="1">
      <c r="A16" s="87" t="s">
        <v>8</v>
      </c>
      <c r="B16" s="136"/>
      <c r="C16" s="136"/>
      <c r="D16" s="136"/>
      <c r="E16" s="136"/>
      <c r="F16" s="87" t="s">
        <v>9</v>
      </c>
      <c r="G16" s="136"/>
      <c r="H16" s="136"/>
      <c r="I16" s="136"/>
      <c r="J16" s="153"/>
    </row>
    <row r="17" spans="1:10" ht="13.5" thickBot="1">
      <c r="A17" s="87" t="s">
        <v>28</v>
      </c>
      <c r="B17" s="136"/>
      <c r="C17" s="14" t="s">
        <v>29</v>
      </c>
      <c r="D17" s="14" t="s">
        <v>30</v>
      </c>
      <c r="E17" s="11" t="s">
        <v>31</v>
      </c>
      <c r="F17" s="87" t="s">
        <v>28</v>
      </c>
      <c r="G17" s="136"/>
      <c r="H17" s="14" t="s">
        <v>29</v>
      </c>
      <c r="I17" s="14" t="s">
        <v>30</v>
      </c>
      <c r="J17" s="35" t="s">
        <v>31</v>
      </c>
    </row>
    <row r="18" spans="1:10">
      <c r="A18" s="137" t="s">
        <v>34</v>
      </c>
      <c r="B18" s="166"/>
      <c r="C18" s="6">
        <v>62400</v>
      </c>
      <c r="D18" s="6">
        <v>29755</v>
      </c>
      <c r="E18" s="49">
        <f t="shared" ref="E18:E46" si="0">IF(ISERROR(D18/C18),0,D18/C18)</f>
        <v>0.48</v>
      </c>
      <c r="F18" s="137" t="s">
        <v>59</v>
      </c>
      <c r="G18" s="138"/>
      <c r="H18" s="6">
        <v>20000</v>
      </c>
      <c r="I18" s="6">
        <v>306</v>
      </c>
      <c r="J18" s="34">
        <f t="shared" ref="J18:J41" si="1">IF(ISERROR(I18/H18),0,I18/H18)</f>
        <v>0.02</v>
      </c>
    </row>
    <row r="19" spans="1:10">
      <c r="A19" s="98" t="s">
        <v>54</v>
      </c>
      <c r="B19" s="105"/>
      <c r="C19" s="6">
        <v>0</v>
      </c>
      <c r="D19" s="6">
        <v>0</v>
      </c>
      <c r="E19" s="50">
        <f t="shared" si="0"/>
        <v>0</v>
      </c>
      <c r="F19" s="98" t="s">
        <v>60</v>
      </c>
      <c r="G19" s="99"/>
      <c r="H19" s="6">
        <v>0</v>
      </c>
      <c r="I19" s="6">
        <v>0</v>
      </c>
      <c r="J19" s="27">
        <f t="shared" si="1"/>
        <v>0</v>
      </c>
    </row>
    <row r="20" spans="1:10">
      <c r="A20" s="98" t="s">
        <v>35</v>
      </c>
      <c r="B20" s="105"/>
      <c r="C20" s="6">
        <v>48000</v>
      </c>
      <c r="D20" s="6">
        <v>9448</v>
      </c>
      <c r="E20" s="50">
        <f t="shared" si="0"/>
        <v>0.2</v>
      </c>
      <c r="F20" s="98" t="s">
        <v>61</v>
      </c>
      <c r="G20" s="99"/>
      <c r="H20" s="6">
        <v>1000</v>
      </c>
      <c r="I20" s="6">
        <v>0</v>
      </c>
      <c r="J20" s="27">
        <f t="shared" si="1"/>
        <v>0</v>
      </c>
    </row>
    <row r="21" spans="1:10">
      <c r="A21" s="98" t="s">
        <v>36</v>
      </c>
      <c r="B21" s="105"/>
      <c r="C21" s="6">
        <v>2500</v>
      </c>
      <c r="D21" s="6">
        <v>1415</v>
      </c>
      <c r="E21" s="50">
        <f t="shared" si="0"/>
        <v>0.56999999999999995</v>
      </c>
      <c r="F21" s="98" t="s">
        <v>62</v>
      </c>
      <c r="G21" s="99"/>
      <c r="H21" s="6">
        <v>0</v>
      </c>
      <c r="I21" s="6">
        <v>0</v>
      </c>
      <c r="J21" s="27">
        <f t="shared" si="1"/>
        <v>0</v>
      </c>
    </row>
    <row r="22" spans="1:10">
      <c r="A22" s="98" t="s">
        <v>37</v>
      </c>
      <c r="B22" s="105"/>
      <c r="C22" s="6">
        <v>310847</v>
      </c>
      <c r="D22" s="6">
        <v>112856</v>
      </c>
      <c r="E22" s="50">
        <f t="shared" si="0"/>
        <v>0.36</v>
      </c>
      <c r="F22" s="98" t="s">
        <v>63</v>
      </c>
      <c r="G22" s="99"/>
      <c r="H22" s="6">
        <v>0</v>
      </c>
      <c r="I22" s="6">
        <v>0</v>
      </c>
      <c r="J22" s="27">
        <f t="shared" si="1"/>
        <v>0</v>
      </c>
    </row>
    <row r="23" spans="1:10">
      <c r="A23" s="98" t="s">
        <v>38</v>
      </c>
      <c r="B23" s="105"/>
      <c r="C23" s="6">
        <v>1000</v>
      </c>
      <c r="D23" s="6">
        <v>0</v>
      </c>
      <c r="E23" s="50">
        <f t="shared" si="0"/>
        <v>0</v>
      </c>
      <c r="F23" s="98" t="s">
        <v>64</v>
      </c>
      <c r="G23" s="99"/>
      <c r="H23" s="6">
        <v>0</v>
      </c>
      <c r="I23" s="6">
        <v>0</v>
      </c>
      <c r="J23" s="27">
        <f t="shared" si="1"/>
        <v>0</v>
      </c>
    </row>
    <row r="24" spans="1:10">
      <c r="A24" s="98" t="s">
        <v>39</v>
      </c>
      <c r="B24" s="105"/>
      <c r="C24" s="6">
        <v>37650</v>
      </c>
      <c r="D24" s="6">
        <v>17165</v>
      </c>
      <c r="E24" s="50">
        <f t="shared" si="0"/>
        <v>0.46</v>
      </c>
      <c r="F24" s="98" t="s">
        <v>65</v>
      </c>
      <c r="G24" s="99"/>
      <c r="H24" s="6">
        <v>0</v>
      </c>
      <c r="I24" s="6">
        <v>0</v>
      </c>
      <c r="J24" s="27">
        <f t="shared" si="1"/>
        <v>0</v>
      </c>
    </row>
    <row r="25" spans="1:10">
      <c r="A25" s="98" t="s">
        <v>40</v>
      </c>
      <c r="B25" s="105"/>
      <c r="C25" s="6">
        <v>17000</v>
      </c>
      <c r="D25" s="6">
        <v>6815</v>
      </c>
      <c r="E25" s="50">
        <f t="shared" si="0"/>
        <v>0.4</v>
      </c>
      <c r="F25" s="98" t="s">
        <v>66</v>
      </c>
      <c r="G25" s="99"/>
      <c r="H25" s="6">
        <v>0</v>
      </c>
      <c r="I25" s="6">
        <v>0</v>
      </c>
      <c r="J25" s="27">
        <f t="shared" si="1"/>
        <v>0</v>
      </c>
    </row>
    <row r="26" spans="1:10">
      <c r="A26" s="98" t="s">
        <v>41</v>
      </c>
      <c r="B26" s="105"/>
      <c r="C26" s="6">
        <v>200</v>
      </c>
      <c r="D26" s="6">
        <v>0</v>
      </c>
      <c r="E26" s="50">
        <f t="shared" si="0"/>
        <v>0</v>
      </c>
      <c r="F26" s="98" t="s">
        <v>67</v>
      </c>
      <c r="G26" s="99"/>
      <c r="H26" s="6">
        <v>0</v>
      </c>
      <c r="I26" s="6">
        <v>0</v>
      </c>
      <c r="J26" s="27">
        <f t="shared" si="1"/>
        <v>0</v>
      </c>
    </row>
    <row r="27" spans="1:10">
      <c r="A27" s="98" t="s">
        <v>42</v>
      </c>
      <c r="B27" s="105"/>
      <c r="C27" s="6">
        <v>105000</v>
      </c>
      <c r="D27" s="6">
        <v>39061</v>
      </c>
      <c r="E27" s="50">
        <f t="shared" si="0"/>
        <v>0.37</v>
      </c>
      <c r="F27" s="98" t="s">
        <v>68</v>
      </c>
      <c r="G27" s="99"/>
      <c r="H27" s="6">
        <v>23000</v>
      </c>
      <c r="I27" s="6">
        <v>9350</v>
      </c>
      <c r="J27" s="27">
        <f t="shared" si="1"/>
        <v>0.41</v>
      </c>
    </row>
    <row r="28" spans="1:10">
      <c r="A28" s="98" t="s">
        <v>43</v>
      </c>
      <c r="B28" s="105"/>
      <c r="C28" s="6">
        <v>3000</v>
      </c>
      <c r="D28" s="6">
        <v>933</v>
      </c>
      <c r="E28" s="50">
        <f t="shared" si="0"/>
        <v>0.31</v>
      </c>
      <c r="F28" s="98" t="s">
        <v>69</v>
      </c>
      <c r="G28" s="99"/>
      <c r="H28" s="6">
        <v>0</v>
      </c>
      <c r="I28" s="6">
        <v>0</v>
      </c>
      <c r="J28" s="27">
        <f t="shared" si="1"/>
        <v>0</v>
      </c>
    </row>
    <row r="29" spans="1:10">
      <c r="A29" s="167" t="s">
        <v>44</v>
      </c>
      <c r="B29" s="105"/>
      <c r="C29" s="6">
        <v>0</v>
      </c>
      <c r="D29" s="6">
        <v>0</v>
      </c>
      <c r="E29" s="50">
        <f t="shared" si="0"/>
        <v>0</v>
      </c>
      <c r="F29" s="98" t="s">
        <v>70</v>
      </c>
      <c r="G29" s="99"/>
      <c r="H29" s="6">
        <v>0</v>
      </c>
      <c r="I29" s="6">
        <v>0</v>
      </c>
      <c r="J29" s="27">
        <f t="shared" si="1"/>
        <v>0</v>
      </c>
    </row>
    <row r="30" spans="1:10">
      <c r="A30" s="167" t="s">
        <v>45</v>
      </c>
      <c r="B30" s="105"/>
      <c r="C30" s="6">
        <v>0</v>
      </c>
      <c r="D30" s="6">
        <v>0</v>
      </c>
      <c r="E30" s="50">
        <f t="shared" si="0"/>
        <v>0</v>
      </c>
      <c r="F30" s="98" t="s">
        <v>71</v>
      </c>
      <c r="G30" s="99"/>
      <c r="H30" s="6">
        <v>461632</v>
      </c>
      <c r="I30" s="6">
        <v>0</v>
      </c>
      <c r="J30" s="27">
        <f t="shared" si="1"/>
        <v>0</v>
      </c>
    </row>
    <row r="31" spans="1:10">
      <c r="A31" s="167" t="s">
        <v>46</v>
      </c>
      <c r="B31" s="105"/>
      <c r="C31" s="6">
        <v>0</v>
      </c>
      <c r="D31" s="6">
        <v>0</v>
      </c>
      <c r="E31" s="50">
        <f t="shared" si="0"/>
        <v>0</v>
      </c>
      <c r="F31" s="98" t="s">
        <v>72</v>
      </c>
      <c r="G31" s="99"/>
      <c r="H31" s="6">
        <v>0</v>
      </c>
      <c r="I31" s="6">
        <v>0</v>
      </c>
      <c r="J31" s="27">
        <f t="shared" si="1"/>
        <v>0</v>
      </c>
    </row>
    <row r="32" spans="1:10">
      <c r="A32" s="98" t="s">
        <v>47</v>
      </c>
      <c r="B32" s="105"/>
      <c r="C32" s="6">
        <v>0</v>
      </c>
      <c r="D32" s="6">
        <v>0</v>
      </c>
      <c r="E32" s="50">
        <f t="shared" si="0"/>
        <v>0</v>
      </c>
      <c r="F32" s="98" t="s">
        <v>73</v>
      </c>
      <c r="G32" s="99"/>
      <c r="H32" s="6">
        <v>0</v>
      </c>
      <c r="I32" s="6">
        <v>0</v>
      </c>
      <c r="J32" s="27">
        <f t="shared" si="1"/>
        <v>0</v>
      </c>
    </row>
    <row r="33" spans="1:10">
      <c r="A33" s="98" t="s">
        <v>48</v>
      </c>
      <c r="B33" s="105"/>
      <c r="C33" s="6">
        <v>0</v>
      </c>
      <c r="D33" s="6">
        <v>0</v>
      </c>
      <c r="E33" s="50">
        <f t="shared" si="0"/>
        <v>0</v>
      </c>
      <c r="F33" s="98" t="s">
        <v>74</v>
      </c>
      <c r="G33" s="99"/>
      <c r="H33" s="6">
        <v>288131</v>
      </c>
      <c r="I33" s="6">
        <v>114039</v>
      </c>
      <c r="J33" s="27">
        <f t="shared" si="1"/>
        <v>0.4</v>
      </c>
    </row>
    <row r="34" spans="1:10">
      <c r="A34" s="98" t="s">
        <v>49</v>
      </c>
      <c r="B34" s="105"/>
      <c r="C34" s="7">
        <v>0</v>
      </c>
      <c r="D34" s="6">
        <v>0</v>
      </c>
      <c r="E34" s="50">
        <f t="shared" si="0"/>
        <v>0</v>
      </c>
      <c r="F34" s="98" t="s">
        <v>75</v>
      </c>
      <c r="G34" s="99"/>
      <c r="H34" s="6">
        <v>0</v>
      </c>
      <c r="I34" s="6">
        <v>0</v>
      </c>
      <c r="J34" s="27">
        <f t="shared" si="1"/>
        <v>0</v>
      </c>
    </row>
    <row r="35" spans="1:10">
      <c r="A35" s="98" t="s">
        <v>50</v>
      </c>
      <c r="B35" s="105"/>
      <c r="C35" s="6">
        <v>0</v>
      </c>
      <c r="D35" s="6">
        <v>0</v>
      </c>
      <c r="E35" s="50">
        <f t="shared" si="0"/>
        <v>0</v>
      </c>
      <c r="F35" s="98" t="s">
        <v>76</v>
      </c>
      <c r="G35" s="99"/>
      <c r="H35" s="6">
        <v>0</v>
      </c>
      <c r="I35" s="6">
        <v>0</v>
      </c>
      <c r="J35" s="27">
        <f t="shared" si="1"/>
        <v>0</v>
      </c>
    </row>
    <row r="36" spans="1:10">
      <c r="A36" s="98" t="s">
        <v>51</v>
      </c>
      <c r="B36" s="105"/>
      <c r="C36" s="6">
        <v>295167</v>
      </c>
      <c r="D36" s="6">
        <v>191169</v>
      </c>
      <c r="E36" s="50">
        <f t="shared" si="0"/>
        <v>0.65</v>
      </c>
      <c r="F36" s="98" t="s">
        <v>77</v>
      </c>
      <c r="G36" s="99"/>
      <c r="H36" s="6">
        <v>0</v>
      </c>
      <c r="I36" s="6">
        <v>0</v>
      </c>
      <c r="J36" s="27">
        <f t="shared" si="1"/>
        <v>0</v>
      </c>
    </row>
    <row r="37" spans="1:10">
      <c r="A37" s="98" t="s">
        <v>52</v>
      </c>
      <c r="B37" s="99"/>
      <c r="C37" s="6">
        <v>45554</v>
      </c>
      <c r="D37" s="6">
        <v>29914</v>
      </c>
      <c r="E37" s="50">
        <f t="shared" si="0"/>
        <v>0.66</v>
      </c>
      <c r="F37" s="98" t="s">
        <v>78</v>
      </c>
      <c r="G37" s="99"/>
      <c r="H37" s="6">
        <v>0</v>
      </c>
      <c r="I37" s="6">
        <v>0</v>
      </c>
      <c r="J37" s="27">
        <f t="shared" si="1"/>
        <v>0</v>
      </c>
    </row>
    <row r="38" spans="1:10">
      <c r="A38" s="98" t="s">
        <v>55</v>
      </c>
      <c r="B38" s="99"/>
      <c r="C38" s="6">
        <v>0</v>
      </c>
      <c r="D38" s="6">
        <v>0</v>
      </c>
      <c r="E38" s="50">
        <f t="shared" si="0"/>
        <v>0</v>
      </c>
      <c r="F38" s="98" t="s">
        <v>79</v>
      </c>
      <c r="G38" s="99"/>
      <c r="H38" s="6">
        <v>0</v>
      </c>
      <c r="I38" s="6">
        <v>0</v>
      </c>
      <c r="J38" s="27">
        <f t="shared" si="1"/>
        <v>0</v>
      </c>
    </row>
    <row r="39" spans="1:10">
      <c r="A39" s="98" t="s">
        <v>56</v>
      </c>
      <c r="B39" s="99"/>
      <c r="C39" s="6">
        <v>0</v>
      </c>
      <c r="D39" s="6">
        <v>0</v>
      </c>
      <c r="E39" s="50">
        <f t="shared" si="0"/>
        <v>0</v>
      </c>
      <c r="F39" s="98" t="s">
        <v>80</v>
      </c>
      <c r="G39" s="99"/>
      <c r="H39" s="6">
        <v>0</v>
      </c>
      <c r="I39" s="6">
        <v>0</v>
      </c>
      <c r="J39" s="27">
        <f t="shared" si="1"/>
        <v>0</v>
      </c>
    </row>
    <row r="40" spans="1:10">
      <c r="A40" s="98" t="s">
        <v>53</v>
      </c>
      <c r="B40" s="99"/>
      <c r="C40" s="6">
        <v>80730</v>
      </c>
      <c r="D40" s="6">
        <v>46246</v>
      </c>
      <c r="E40" s="50">
        <f t="shared" si="0"/>
        <v>0.56999999999999995</v>
      </c>
      <c r="F40" s="98" t="s">
        <v>81</v>
      </c>
      <c r="G40" s="99"/>
      <c r="H40" s="6">
        <v>100000</v>
      </c>
      <c r="I40" s="6">
        <v>92874</v>
      </c>
      <c r="J40" s="27">
        <f t="shared" si="1"/>
        <v>0.93</v>
      </c>
    </row>
    <row r="41" spans="1:10">
      <c r="A41" s="101" t="s">
        <v>57</v>
      </c>
      <c r="B41" s="102"/>
      <c r="C41" s="6">
        <v>100000</v>
      </c>
      <c r="D41" s="6">
        <v>16024</v>
      </c>
      <c r="E41" s="50">
        <f t="shared" si="0"/>
        <v>0.16</v>
      </c>
      <c r="F41" s="98" t="s">
        <v>82</v>
      </c>
      <c r="G41" s="99"/>
      <c r="H41" s="6">
        <v>0</v>
      </c>
      <c r="I41" s="6">
        <v>0</v>
      </c>
      <c r="J41" s="27">
        <f t="shared" si="1"/>
        <v>0</v>
      </c>
    </row>
    <row r="42" spans="1:10">
      <c r="A42" s="101" t="s">
        <v>94</v>
      </c>
      <c r="B42" s="102"/>
      <c r="C42" s="8">
        <v>0</v>
      </c>
      <c r="D42" s="8">
        <v>0</v>
      </c>
      <c r="E42" s="51">
        <f t="shared" si="0"/>
        <v>0</v>
      </c>
      <c r="F42" s="98"/>
      <c r="G42" s="99"/>
      <c r="H42" s="8"/>
      <c r="I42" s="8"/>
      <c r="J42" s="27"/>
    </row>
    <row r="43" spans="1:10" ht="13.5" thickBot="1">
      <c r="A43" s="75" t="s">
        <v>58</v>
      </c>
      <c r="B43" s="76"/>
      <c r="C43" s="42">
        <v>41412</v>
      </c>
      <c r="D43" s="42">
        <v>0</v>
      </c>
      <c r="E43" s="52">
        <f t="shared" si="0"/>
        <v>0</v>
      </c>
      <c r="F43" s="75" t="s">
        <v>83</v>
      </c>
      <c r="G43" s="100"/>
      <c r="H43" s="15"/>
      <c r="I43" s="15"/>
      <c r="J43" s="27">
        <f>IF(ISERROR(I43/H43),0,I43/H43)</f>
        <v>0</v>
      </c>
    </row>
    <row r="44" spans="1:10" ht="13.5" thickBot="1">
      <c r="A44" s="103" t="s">
        <v>84</v>
      </c>
      <c r="B44" s="104"/>
      <c r="C44" s="48">
        <f>SUM(C18:C43)</f>
        <v>1150460</v>
      </c>
      <c r="D44" s="48">
        <f>SUM(D18:D43)</f>
        <v>500801</v>
      </c>
      <c r="E44" s="52">
        <f t="shared" si="0"/>
        <v>0.44</v>
      </c>
      <c r="F44" s="103" t="s">
        <v>84</v>
      </c>
      <c r="G44" s="104"/>
      <c r="H44" s="36">
        <f>SUM(H18:H43)</f>
        <v>893763</v>
      </c>
      <c r="I44" s="36">
        <f>SUM(I18:I43)</f>
        <v>216569</v>
      </c>
      <c r="J44" s="28">
        <f>IF(ISERROR(I44/H44),0,I44/H44)</f>
        <v>0.24</v>
      </c>
    </row>
    <row r="45" spans="1:10" ht="13.5" thickBot="1">
      <c r="A45" s="87" t="s">
        <v>85</v>
      </c>
      <c r="B45" s="88"/>
      <c r="C45" s="37">
        <v>0</v>
      </c>
      <c r="D45" s="37">
        <v>0</v>
      </c>
      <c r="E45" s="52">
        <f t="shared" si="0"/>
        <v>0</v>
      </c>
      <c r="F45" s="87" t="s">
        <v>85</v>
      </c>
      <c r="G45" s="89"/>
      <c r="H45" s="37">
        <v>41412</v>
      </c>
      <c r="I45" s="37">
        <v>0</v>
      </c>
      <c r="J45" s="28">
        <f>IF(ISERROR(I45/H45),0,I45/H45)</f>
        <v>0</v>
      </c>
    </row>
    <row r="46" spans="1:10" ht="13.5" thickBot="1">
      <c r="A46" s="87" t="s">
        <v>10</v>
      </c>
      <c r="B46" s="90"/>
      <c r="C46" s="38">
        <f>SUM(C44:C45)</f>
        <v>1150460</v>
      </c>
      <c r="D46" s="38">
        <f>SUM(D44:D45)</f>
        <v>500801</v>
      </c>
      <c r="E46" s="52">
        <f t="shared" si="0"/>
        <v>0.44</v>
      </c>
      <c r="F46" s="91" t="s">
        <v>10</v>
      </c>
      <c r="G46" s="92"/>
      <c r="H46" s="38">
        <f>SUM(H44:H45)</f>
        <v>935175</v>
      </c>
      <c r="I46" s="38">
        <f>SUM(I44:I45)</f>
        <v>216569</v>
      </c>
      <c r="J46" s="28">
        <f>IF(ISERROR(I46/H46),0,I46/H46)</f>
        <v>0.23</v>
      </c>
    </row>
    <row r="47" spans="1:10">
      <c r="A47" s="4"/>
      <c r="B47" s="2"/>
      <c r="C47" s="2"/>
      <c r="D47" s="3"/>
      <c r="E47" s="2"/>
      <c r="F47" s="2"/>
      <c r="G47" s="2"/>
      <c r="H47" s="3"/>
    </row>
    <row r="48" spans="1:10" ht="15.75">
      <c r="A48" s="96" t="s">
        <v>19</v>
      </c>
      <c r="B48" s="96"/>
      <c r="C48" s="96"/>
      <c r="D48" s="96"/>
      <c r="E48" s="96"/>
      <c r="F48" s="96"/>
      <c r="G48" s="96"/>
      <c r="H48" s="96"/>
      <c r="I48" s="97"/>
      <c r="J48" s="97"/>
    </row>
    <row r="49" spans="1:10" ht="13.5" thickBot="1">
      <c r="A49" s="5"/>
      <c r="B49" s="5"/>
      <c r="C49" s="5"/>
      <c r="D49" s="5"/>
      <c r="E49" s="5"/>
      <c r="F49" s="5"/>
      <c r="G49" s="5"/>
      <c r="H49" s="5"/>
    </row>
    <row r="50" spans="1:10" ht="39.75" customHeight="1" thickBot="1">
      <c r="A50" s="115" t="s">
        <v>21</v>
      </c>
      <c r="B50" s="116"/>
      <c r="C50" s="115" t="s">
        <v>22</v>
      </c>
      <c r="D50" s="117"/>
      <c r="E50" s="117"/>
      <c r="F50" s="117"/>
      <c r="G50" s="118"/>
      <c r="H50" s="93" t="s">
        <v>90</v>
      </c>
      <c r="I50" s="94"/>
      <c r="J50" s="95"/>
    </row>
    <row r="51" spans="1:10" ht="41.25" customHeight="1">
      <c r="A51" s="10" t="s">
        <v>24</v>
      </c>
      <c r="B51" s="44">
        <f>I44-D44</f>
        <v>-284232</v>
      </c>
      <c r="C51" s="126" t="s">
        <v>15</v>
      </c>
      <c r="D51" s="128">
        <v>21352</v>
      </c>
      <c r="E51" s="129" t="s">
        <v>17</v>
      </c>
      <c r="F51" s="168">
        <f>D51/((C46-C41-C43-C42)/365)</f>
        <v>8</v>
      </c>
      <c r="G51" s="121" t="s">
        <v>18</v>
      </c>
      <c r="H51" s="80">
        <f>(I44-I30)/D46</f>
        <v>0.43240000000000001</v>
      </c>
      <c r="I51" s="81"/>
      <c r="J51" s="82"/>
    </row>
    <row r="52" spans="1:10" ht="38.25" customHeight="1">
      <c r="A52" s="10" t="s">
        <v>25</v>
      </c>
      <c r="B52" s="44">
        <f>I45-D45</f>
        <v>0</v>
      </c>
      <c r="C52" s="127"/>
      <c r="D52" s="120"/>
      <c r="E52" s="120"/>
      <c r="F52" s="169"/>
      <c r="G52" s="122"/>
      <c r="H52" s="83"/>
      <c r="I52" s="83"/>
      <c r="J52" s="84"/>
    </row>
    <row r="53" spans="1:10" ht="15">
      <c r="A53" s="10" t="s">
        <v>26</v>
      </c>
      <c r="B53" s="44">
        <f>B51+B52</f>
        <v>-284232</v>
      </c>
      <c r="C53" s="127"/>
      <c r="D53" s="120"/>
      <c r="E53" s="120"/>
      <c r="F53" s="169"/>
      <c r="G53" s="122"/>
      <c r="H53" s="83"/>
      <c r="I53" s="83"/>
      <c r="J53" s="84"/>
    </row>
    <row r="54" spans="1:10" ht="12.75" customHeight="1">
      <c r="A54" s="10" t="s">
        <v>14</v>
      </c>
      <c r="B54" s="47">
        <v>521465</v>
      </c>
      <c r="C54" s="106" t="s">
        <v>16</v>
      </c>
      <c r="D54" s="109">
        <v>212633</v>
      </c>
      <c r="E54" s="112" t="s">
        <v>17</v>
      </c>
      <c r="F54" s="170">
        <f>D54/((C46-C43-C42-C41)/365)</f>
        <v>77</v>
      </c>
      <c r="G54" s="77" t="s">
        <v>18</v>
      </c>
      <c r="H54" s="83"/>
      <c r="I54" s="83"/>
      <c r="J54" s="84"/>
    </row>
    <row r="55" spans="1:10" ht="15">
      <c r="A55" s="10" t="s">
        <v>27</v>
      </c>
      <c r="B55" s="44">
        <f>SUM(B53:B54)</f>
        <v>237233</v>
      </c>
      <c r="C55" s="107"/>
      <c r="D55" s="110"/>
      <c r="E55" s="113"/>
      <c r="F55" s="171"/>
      <c r="G55" s="78"/>
      <c r="H55" s="83"/>
      <c r="I55" s="83"/>
      <c r="J55" s="84"/>
    </row>
    <row r="56" spans="1:10" ht="46.5" customHeight="1">
      <c r="A56" s="41" t="s">
        <v>23</v>
      </c>
      <c r="B56" s="53">
        <f>B55/(C44/365)</f>
        <v>75</v>
      </c>
      <c r="C56" s="107"/>
      <c r="D56" s="110"/>
      <c r="E56" s="113"/>
      <c r="F56" s="171"/>
      <c r="G56" s="78"/>
      <c r="H56" s="83"/>
      <c r="I56" s="83"/>
      <c r="J56" s="84"/>
    </row>
    <row r="57" spans="1:10" ht="54.75" customHeight="1" thickBot="1">
      <c r="A57" s="9" t="s">
        <v>93</v>
      </c>
      <c r="B57" s="46">
        <f>(B55-165087.22)/(C44/365)</f>
        <v>23</v>
      </c>
      <c r="C57" s="108"/>
      <c r="D57" s="111"/>
      <c r="E57" s="114"/>
      <c r="F57" s="172"/>
      <c r="G57" s="79"/>
      <c r="H57" s="85"/>
      <c r="I57" s="85"/>
      <c r="J57" s="86"/>
    </row>
  </sheetData>
  <mergeCells count="99">
    <mergeCell ref="A35:B35"/>
    <mergeCell ref="A27:B27"/>
    <mergeCell ref="A23:B23"/>
    <mergeCell ref="A18:B18"/>
    <mergeCell ref="A29:B29"/>
    <mergeCell ref="A28:B28"/>
    <mergeCell ref="A30:B30"/>
    <mergeCell ref="A31:B31"/>
    <mergeCell ref="A32:B32"/>
    <mergeCell ref="A24:B24"/>
    <mergeCell ref="A25:B25"/>
    <mergeCell ref="A21:B21"/>
    <mergeCell ref="A22:B22"/>
    <mergeCell ref="A26:B26"/>
    <mergeCell ref="E9:F9"/>
    <mergeCell ref="E10:F10"/>
    <mergeCell ref="F22:G22"/>
    <mergeCell ref="F23:G23"/>
    <mergeCell ref="F16:J16"/>
    <mergeCell ref="A16:E16"/>
    <mergeCell ref="A20:B20"/>
    <mergeCell ref="A10:A11"/>
    <mergeCell ref="F24:G24"/>
    <mergeCell ref="F25:G25"/>
    <mergeCell ref="I10:I11"/>
    <mergeCell ref="J10:J11"/>
    <mergeCell ref="F20:G20"/>
    <mergeCell ref="F21:G21"/>
    <mergeCell ref="H10:H11"/>
    <mergeCell ref="A4:J4"/>
    <mergeCell ref="C7:C8"/>
    <mergeCell ref="D7:D8"/>
    <mergeCell ref="A6:D6"/>
    <mergeCell ref="E7:F7"/>
    <mergeCell ref="H6:J6"/>
    <mergeCell ref="E8:F8"/>
    <mergeCell ref="A7:B8"/>
    <mergeCell ref="E6:G6"/>
    <mergeCell ref="F54:F57"/>
    <mergeCell ref="C51:C53"/>
    <mergeCell ref="D51:D53"/>
    <mergeCell ref="E51:E53"/>
    <mergeCell ref="A1:J1"/>
    <mergeCell ref="A2:J2"/>
    <mergeCell ref="F19:G19"/>
    <mergeCell ref="B10:B11"/>
    <mergeCell ref="C10:C11"/>
    <mergeCell ref="D10:D11"/>
    <mergeCell ref="E11:F11"/>
    <mergeCell ref="A14:J14"/>
    <mergeCell ref="F17:G17"/>
    <mergeCell ref="F18:G18"/>
    <mergeCell ref="A19:B19"/>
    <mergeCell ref="A17:B17"/>
    <mergeCell ref="A41:B41"/>
    <mergeCell ref="F41:G41"/>
    <mergeCell ref="A44:B44"/>
    <mergeCell ref="F44:G44"/>
    <mergeCell ref="A33:B33"/>
    <mergeCell ref="A34:B34"/>
    <mergeCell ref="A36:B36"/>
    <mergeCell ref="A42:B42"/>
    <mergeCell ref="F42:G42"/>
    <mergeCell ref="A40:B40"/>
    <mergeCell ref="A38:B38"/>
    <mergeCell ref="A37:B37"/>
    <mergeCell ref="A39:B39"/>
    <mergeCell ref="F33:G33"/>
    <mergeCell ref="F34:G34"/>
    <mergeCell ref="F40:G40"/>
    <mergeCell ref="F29:G29"/>
    <mergeCell ref="F30:G30"/>
    <mergeCell ref="F26:G26"/>
    <mergeCell ref="F27:G27"/>
    <mergeCell ref="F35:G35"/>
    <mergeCell ref="F28:G28"/>
    <mergeCell ref="F31:G31"/>
    <mergeCell ref="F32:G32"/>
    <mergeCell ref="F36:G36"/>
    <mergeCell ref="F37:G37"/>
    <mergeCell ref="F38:G38"/>
    <mergeCell ref="F39:G39"/>
    <mergeCell ref="F43:G43"/>
    <mergeCell ref="A43:B43"/>
    <mergeCell ref="G54:G57"/>
    <mergeCell ref="H51:J57"/>
    <mergeCell ref="A45:B45"/>
    <mergeCell ref="F45:G45"/>
    <mergeCell ref="A46:B46"/>
    <mergeCell ref="F46:G46"/>
    <mergeCell ref="H50:J50"/>
    <mergeCell ref="A48:J48"/>
    <mergeCell ref="C54:C57"/>
    <mergeCell ref="D54:D57"/>
    <mergeCell ref="E54:E57"/>
    <mergeCell ref="A50:B50"/>
    <mergeCell ref="C50:G50"/>
    <mergeCell ref="F51:F53"/>
    <mergeCell ref="G51:G53"/>
  </mergeCells>
  <phoneticPr fontId="2" type="noConversion"/>
  <pageMargins left="1.48" right="0.65" top="0.17" bottom="0.19" header="0.17" footer="0.19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IFEA 2011 janvier</vt:lpstr>
      <vt:lpstr>IFEA 2011 février</vt:lpstr>
      <vt:lpstr>IFEA 2011 mars</vt:lpstr>
      <vt:lpstr>IFEA 2011 avril</vt:lpstr>
      <vt:lpstr>IFEA 2011 mai</vt:lpstr>
      <vt:lpstr>IFEA 2011 juin</vt:lpstr>
      <vt:lpstr>IFEA 2011 juillet</vt:lpstr>
      <vt:lpstr>IFEA 2011 août</vt:lpstr>
      <vt:lpstr>IFEA 2011 septembre</vt:lpstr>
      <vt:lpstr>IFEA 2011 octobre </vt:lpstr>
      <vt:lpstr>IFEA 2011 novembre</vt:lpstr>
      <vt:lpstr>IFEA 2011 décembre</vt:lpstr>
      <vt:lpstr>POUR PINAR</vt:lpstr>
    </vt:vector>
  </TitlesOfParts>
  <Company>IFT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raphael.amade</dc:creator>
  <cp:lastModifiedBy>alef</cp:lastModifiedBy>
  <cp:lastPrinted>2011-01-06T13:17:11Z</cp:lastPrinted>
  <dcterms:created xsi:type="dcterms:W3CDTF">2010-11-29T12:09:50Z</dcterms:created>
  <dcterms:modified xsi:type="dcterms:W3CDTF">2012-01-30T13:40:57Z</dcterms:modified>
</cp:coreProperties>
</file>